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891\Desktop\PROC 4025\"/>
    </mc:Choice>
  </mc:AlternateContent>
  <bookViews>
    <workbookView xWindow="0" yWindow="0" windowWidth="28800" windowHeight="12300" firstSheet="11" activeTab="14"/>
  </bookViews>
  <sheets>
    <sheet name="ENGENHEIROS" sheetId="21" r:id="rId1"/>
    <sheet name="ARQUITETO" sheetId="7" r:id="rId2"/>
    <sheet name="PROJETISTA" sheetId="8" r:id="rId3"/>
    <sheet name="ENCARREGADO GERAL" sheetId="9" r:id="rId4"/>
    <sheet name="ENCARREGADO ELÉTRICA" sheetId="10" r:id="rId5"/>
    <sheet name="ELETRICISTA" sheetId="11" r:id="rId6"/>
    <sheet name="TÉCNICOS" sheetId="12" r:id="rId7"/>
    <sheet name="TÉCNICO ELETROTÉCNICA E ELETROM" sheetId="24" r:id="rId8"/>
    <sheet name="BOMBEIRO HIDRÁULICO" sheetId="13" r:id="rId9"/>
    <sheet name="MAR,SER, PINT, VID-CHAV e PED" sheetId="14" r:id="rId10"/>
    <sheet name="AJUDANTE-SERVENTE" sheetId="16" r:id="rId11"/>
    <sheet name="PREVISÃO DE MATERIAIS" sheetId="20" r:id="rId12"/>
    <sheet name="FERRAMENTAS" sheetId="22" r:id="rId13"/>
    <sheet name="UNIFORME E EPI" sheetId="23" r:id="rId14"/>
    <sheet name="RESUMO" sheetId="17" r:id="rId15"/>
    <sheet name="COMPOSIÇÃO BDI" sheetId="19" r:id="rId16"/>
    <sheet name="Estimativa reposição ausências" sheetId="5" r:id="rId17"/>
  </sheets>
  <externalReferences>
    <externalReference r:id="rId18"/>
    <externalReference r:id="rId19"/>
    <externalReference r:id="rId20"/>
    <externalReference r:id="rId21"/>
    <externalReference r:id="rId22"/>
  </externalReferences>
  <definedNames>
    <definedName name="\i" localSheetId="15">#REF!</definedName>
    <definedName name="\i" localSheetId="0">#REF!</definedName>
    <definedName name="\i" localSheetId="7">#REF!</definedName>
    <definedName name="\i">#REF!</definedName>
    <definedName name="\l" localSheetId="15">#REF!</definedName>
    <definedName name="\l" localSheetId="0">#REF!</definedName>
    <definedName name="\l" localSheetId="7">#REF!</definedName>
    <definedName name="\l">#REF!</definedName>
    <definedName name="\s" localSheetId="15">#REF!</definedName>
    <definedName name="\s" localSheetId="0">#REF!</definedName>
    <definedName name="\s" localSheetId="7">#REF!</definedName>
    <definedName name="\s">#REF!</definedName>
    <definedName name="\t" localSheetId="15">#REF!</definedName>
    <definedName name="\t" localSheetId="0">#REF!</definedName>
    <definedName name="\t" localSheetId="7">#REF!</definedName>
    <definedName name="\t">#REF!</definedName>
    <definedName name="_A1" localSheetId="15">#REF!</definedName>
    <definedName name="_A1" localSheetId="0">#REF!</definedName>
    <definedName name="_A1" localSheetId="7">#REF!</definedName>
    <definedName name="_A1">#REF!</definedName>
    <definedName name="_cab1" localSheetId="15">#REF!</definedName>
    <definedName name="_cab1" localSheetId="0">#REF!</definedName>
    <definedName name="_cab1" localSheetId="7">#REF!</definedName>
    <definedName name="_cab1">#REF!</definedName>
    <definedName name="_COM010201" localSheetId="15">#REF!</definedName>
    <definedName name="_COM010201" localSheetId="0">#REF!</definedName>
    <definedName name="_COM010201" localSheetId="7">#REF!</definedName>
    <definedName name="_COM010201">#REF!</definedName>
    <definedName name="_COM010202" localSheetId="15">#REF!</definedName>
    <definedName name="_COM010202" localSheetId="0">#REF!</definedName>
    <definedName name="_COM010202" localSheetId="7">#REF!</definedName>
    <definedName name="_COM010202">#REF!</definedName>
    <definedName name="_COM010205" localSheetId="15">#REF!</definedName>
    <definedName name="_COM010205" localSheetId="0">#REF!</definedName>
    <definedName name="_COM010205" localSheetId="7">#REF!</definedName>
    <definedName name="_COM010205">#REF!</definedName>
    <definedName name="_COM010206" localSheetId="15">#REF!</definedName>
    <definedName name="_COM010206" localSheetId="0">#REF!</definedName>
    <definedName name="_COM010206" localSheetId="7">#REF!</definedName>
    <definedName name="_COM010206">#REF!</definedName>
    <definedName name="_COM010210" localSheetId="15">#REF!</definedName>
    <definedName name="_COM010210" localSheetId="0">#REF!</definedName>
    <definedName name="_COM010210" localSheetId="7">#REF!</definedName>
    <definedName name="_COM010210">#REF!</definedName>
    <definedName name="_COM010301" localSheetId="15">#REF!</definedName>
    <definedName name="_COM010301" localSheetId="0">#REF!</definedName>
    <definedName name="_COM010301" localSheetId="7">#REF!</definedName>
    <definedName name="_COM010301">#REF!</definedName>
    <definedName name="_COM010401" localSheetId="15">#REF!</definedName>
    <definedName name="_COM010401" localSheetId="0">#REF!</definedName>
    <definedName name="_COM010401" localSheetId="7">#REF!</definedName>
    <definedName name="_COM010401">#REF!</definedName>
    <definedName name="_COM010402" localSheetId="15">#REF!</definedName>
    <definedName name="_COM010402" localSheetId="0">#REF!</definedName>
    <definedName name="_COM010402" localSheetId="7">#REF!</definedName>
    <definedName name="_COM010402">#REF!</definedName>
    <definedName name="_COM010407" localSheetId="15">#REF!</definedName>
    <definedName name="_COM010407" localSheetId="0">#REF!</definedName>
    <definedName name="_COM010407" localSheetId="7">#REF!</definedName>
    <definedName name="_COM010407">#REF!</definedName>
    <definedName name="_COM010413" localSheetId="15">#REF!</definedName>
    <definedName name="_COM010413" localSheetId="0">#REF!</definedName>
    <definedName name="_COM010413" localSheetId="7">#REF!</definedName>
    <definedName name="_COM010413">#REF!</definedName>
    <definedName name="_COM010501" localSheetId="15">#REF!</definedName>
    <definedName name="_COM010501" localSheetId="0">#REF!</definedName>
    <definedName name="_COM010501" localSheetId="7">#REF!</definedName>
    <definedName name="_COM010501">#REF!</definedName>
    <definedName name="_COM010503" localSheetId="15">#REF!</definedName>
    <definedName name="_COM010503" localSheetId="0">#REF!</definedName>
    <definedName name="_COM010503" localSheetId="7">#REF!</definedName>
    <definedName name="_COM010503">#REF!</definedName>
    <definedName name="_COM010505" localSheetId="15">#REF!</definedName>
    <definedName name="_COM010505" localSheetId="0">#REF!</definedName>
    <definedName name="_COM010505" localSheetId="7">#REF!</definedName>
    <definedName name="_COM010505">#REF!</definedName>
    <definedName name="_COM010509" localSheetId="15">#REF!</definedName>
    <definedName name="_COM010509" localSheetId="0">#REF!</definedName>
    <definedName name="_COM010509" localSheetId="7">#REF!</definedName>
    <definedName name="_COM010509">#REF!</definedName>
    <definedName name="_COM010512" localSheetId="15">#REF!</definedName>
    <definedName name="_COM010512" localSheetId="0">#REF!</definedName>
    <definedName name="_COM010512" localSheetId="7">#REF!</definedName>
    <definedName name="_COM010512">#REF!</definedName>
    <definedName name="_COM010518" localSheetId="15">#REF!</definedName>
    <definedName name="_COM010518" localSheetId="0">#REF!</definedName>
    <definedName name="_COM010518" localSheetId="7">#REF!</definedName>
    <definedName name="_COM010518">#REF!</definedName>
    <definedName name="_COM010519" localSheetId="15">#REF!</definedName>
    <definedName name="_COM010519" localSheetId="0">#REF!</definedName>
    <definedName name="_COM010519" localSheetId="7">#REF!</definedName>
    <definedName name="_COM010519">#REF!</definedName>
    <definedName name="_COM010521" localSheetId="15">#REF!</definedName>
    <definedName name="_COM010521" localSheetId="0">#REF!</definedName>
    <definedName name="_COM010521" localSheetId="7">#REF!</definedName>
    <definedName name="_COM010521">#REF!</definedName>
    <definedName name="_COM010523" localSheetId="15">#REF!</definedName>
    <definedName name="_COM010523" localSheetId="0">#REF!</definedName>
    <definedName name="_COM010523" localSheetId="7">#REF!</definedName>
    <definedName name="_COM010523">#REF!</definedName>
    <definedName name="_COM010532" localSheetId="15">#REF!</definedName>
    <definedName name="_COM010532" localSheetId="0">#REF!</definedName>
    <definedName name="_COM010532" localSheetId="7">#REF!</definedName>
    <definedName name="_COM010532">#REF!</definedName>
    <definedName name="_COM010533" localSheetId="15">#REF!</definedName>
    <definedName name="_COM010533" localSheetId="0">#REF!</definedName>
    <definedName name="_COM010533" localSheetId="7">#REF!</definedName>
    <definedName name="_COM010533">#REF!</definedName>
    <definedName name="_COM010536" localSheetId="15">#REF!</definedName>
    <definedName name="_COM010536" localSheetId="0">#REF!</definedName>
    <definedName name="_COM010536" localSheetId="7">#REF!</definedName>
    <definedName name="_COM010536">#REF!</definedName>
    <definedName name="_COM010701" localSheetId="15">#REF!</definedName>
    <definedName name="_COM010701" localSheetId="0">#REF!</definedName>
    <definedName name="_COM010701" localSheetId="7">#REF!</definedName>
    <definedName name="_COM010701">#REF!</definedName>
    <definedName name="_COM010703" localSheetId="15">#REF!</definedName>
    <definedName name="_COM010703" localSheetId="0">#REF!</definedName>
    <definedName name="_COM010703" localSheetId="7">#REF!</definedName>
    <definedName name="_COM010703">#REF!</definedName>
    <definedName name="_COM010705" localSheetId="15">#REF!</definedName>
    <definedName name="_COM010705" localSheetId="0">#REF!</definedName>
    <definedName name="_COM010705" localSheetId="7">#REF!</definedName>
    <definedName name="_COM010705">#REF!</definedName>
    <definedName name="_COM010708" localSheetId="15">#REF!</definedName>
    <definedName name="_COM010708" localSheetId="0">#REF!</definedName>
    <definedName name="_COM010708" localSheetId="7">#REF!</definedName>
    <definedName name="_COM010708">#REF!</definedName>
    <definedName name="_COM010710" localSheetId="15">#REF!</definedName>
    <definedName name="_COM010710" localSheetId="0">#REF!</definedName>
    <definedName name="_COM010710" localSheetId="7">#REF!</definedName>
    <definedName name="_COM010710">#REF!</definedName>
    <definedName name="_COM010712" localSheetId="15">#REF!</definedName>
    <definedName name="_COM010712" localSheetId="0">#REF!</definedName>
    <definedName name="_COM010712" localSheetId="7">#REF!</definedName>
    <definedName name="_COM010712">#REF!</definedName>
    <definedName name="_COM010717" localSheetId="15">#REF!</definedName>
    <definedName name="_COM010717" localSheetId="0">#REF!</definedName>
    <definedName name="_COM010717" localSheetId="7">#REF!</definedName>
    <definedName name="_COM010717">#REF!</definedName>
    <definedName name="_COM010718" localSheetId="15">#REF!</definedName>
    <definedName name="_COM010718" localSheetId="0">#REF!</definedName>
    <definedName name="_COM010718" localSheetId="7">#REF!</definedName>
    <definedName name="_COM010718">#REF!</definedName>
    <definedName name="_COM020201" localSheetId="15">#REF!</definedName>
    <definedName name="_COM020201" localSheetId="0">#REF!</definedName>
    <definedName name="_COM020201" localSheetId="7">#REF!</definedName>
    <definedName name="_COM020201">#REF!</definedName>
    <definedName name="_COM020205" localSheetId="15">#REF!</definedName>
    <definedName name="_COM020205" localSheetId="0">#REF!</definedName>
    <definedName name="_COM020205" localSheetId="7">#REF!</definedName>
    <definedName name="_COM020205">#REF!</definedName>
    <definedName name="_COM020211" localSheetId="15">#REF!</definedName>
    <definedName name="_COM020211" localSheetId="0">#REF!</definedName>
    <definedName name="_COM020211" localSheetId="7">#REF!</definedName>
    <definedName name="_COM020211">#REF!</definedName>
    <definedName name="_COM020217" localSheetId="15">#REF!</definedName>
    <definedName name="_COM020217" localSheetId="0">#REF!</definedName>
    <definedName name="_COM020217" localSheetId="7">#REF!</definedName>
    <definedName name="_COM020217">#REF!</definedName>
    <definedName name="_COM030102" localSheetId="15">#REF!</definedName>
    <definedName name="_COM030102" localSheetId="0">#REF!</definedName>
    <definedName name="_COM030102" localSheetId="7">#REF!</definedName>
    <definedName name="_COM030102">#REF!</definedName>
    <definedName name="_COM030201" localSheetId="15">#REF!</definedName>
    <definedName name="_COM030201" localSheetId="0">#REF!</definedName>
    <definedName name="_COM030201" localSheetId="7">#REF!</definedName>
    <definedName name="_COM030201">#REF!</definedName>
    <definedName name="_COM030303" localSheetId="15">#REF!</definedName>
    <definedName name="_COM030303" localSheetId="0">#REF!</definedName>
    <definedName name="_COM030303" localSheetId="7">#REF!</definedName>
    <definedName name="_COM030303">#REF!</definedName>
    <definedName name="_COM030317" localSheetId="15">#REF!</definedName>
    <definedName name="_COM030317" localSheetId="0">#REF!</definedName>
    <definedName name="_COM030317" localSheetId="7">#REF!</definedName>
    <definedName name="_COM030317">#REF!</definedName>
    <definedName name="_COM040101" localSheetId="15">#REF!</definedName>
    <definedName name="_COM040101" localSheetId="0">#REF!</definedName>
    <definedName name="_COM040101" localSheetId="7">#REF!</definedName>
    <definedName name="_COM040101">#REF!</definedName>
    <definedName name="_COM040202" localSheetId="15">#REF!</definedName>
    <definedName name="_COM040202" localSheetId="0">#REF!</definedName>
    <definedName name="_COM040202" localSheetId="7">#REF!</definedName>
    <definedName name="_COM040202">#REF!</definedName>
    <definedName name="_COM050103" localSheetId="15">#REF!</definedName>
    <definedName name="_COM050103" localSheetId="0">#REF!</definedName>
    <definedName name="_COM050103" localSheetId="7">#REF!</definedName>
    <definedName name="_COM050103">#REF!</definedName>
    <definedName name="_COM050207" localSheetId="15">#REF!</definedName>
    <definedName name="_COM050207" localSheetId="0">#REF!</definedName>
    <definedName name="_COM050207" localSheetId="7">#REF!</definedName>
    <definedName name="_COM050207">#REF!</definedName>
    <definedName name="_COM060101" localSheetId="15">#REF!</definedName>
    <definedName name="_COM060101" localSheetId="0">#REF!</definedName>
    <definedName name="_COM060101" localSheetId="7">#REF!</definedName>
    <definedName name="_COM060101">#REF!</definedName>
    <definedName name="_COM080101" localSheetId="15">#REF!</definedName>
    <definedName name="_COM080101" localSheetId="0">#REF!</definedName>
    <definedName name="_COM080101" localSheetId="7">#REF!</definedName>
    <definedName name="_COM080101">#REF!</definedName>
    <definedName name="_COM080310" localSheetId="15">#REF!</definedName>
    <definedName name="_COM080310" localSheetId="0">#REF!</definedName>
    <definedName name="_COM080310" localSheetId="7">#REF!</definedName>
    <definedName name="_COM080310">#REF!</definedName>
    <definedName name="_COM090101" localSheetId="15">#REF!</definedName>
    <definedName name="_COM090101" localSheetId="0">#REF!</definedName>
    <definedName name="_COM090101" localSheetId="7">#REF!</definedName>
    <definedName name="_COM090101">#REF!</definedName>
    <definedName name="_COM100302" localSheetId="15">#REF!</definedName>
    <definedName name="_COM100302" localSheetId="0">#REF!</definedName>
    <definedName name="_COM100302" localSheetId="7">#REF!</definedName>
    <definedName name="_COM100302">#REF!</definedName>
    <definedName name="_COM110101" localSheetId="15">#REF!</definedName>
    <definedName name="_COM110101" localSheetId="0">#REF!</definedName>
    <definedName name="_COM110101" localSheetId="7">#REF!</definedName>
    <definedName name="_COM110101">#REF!</definedName>
    <definedName name="_COM110104" localSheetId="15">#REF!</definedName>
    <definedName name="_COM110104" localSheetId="0">#REF!</definedName>
    <definedName name="_COM110104" localSheetId="7">#REF!</definedName>
    <definedName name="_COM110104">#REF!</definedName>
    <definedName name="_COM110107" localSheetId="15">#REF!</definedName>
    <definedName name="_COM110107" localSheetId="0">#REF!</definedName>
    <definedName name="_COM110107" localSheetId="7">#REF!</definedName>
    <definedName name="_COM110107">#REF!</definedName>
    <definedName name="_COM120101" localSheetId="15">#REF!</definedName>
    <definedName name="_COM120101" localSheetId="0">#REF!</definedName>
    <definedName name="_COM120101" localSheetId="7">#REF!</definedName>
    <definedName name="_COM120101">#REF!</definedName>
    <definedName name="_COM120105" localSheetId="15">#REF!</definedName>
    <definedName name="_COM120105" localSheetId="0">#REF!</definedName>
    <definedName name="_COM120105" localSheetId="7">#REF!</definedName>
    <definedName name="_COM120105">#REF!</definedName>
    <definedName name="_COM120106" localSheetId="15">#REF!</definedName>
    <definedName name="_COM120106" localSheetId="0">#REF!</definedName>
    <definedName name="_COM120106" localSheetId="7">#REF!</definedName>
    <definedName name="_COM120106">#REF!</definedName>
    <definedName name="_COM120107" localSheetId="15">#REF!</definedName>
    <definedName name="_COM120107" localSheetId="0">#REF!</definedName>
    <definedName name="_COM120107" localSheetId="7">#REF!</definedName>
    <definedName name="_COM120107">#REF!</definedName>
    <definedName name="_COM120110" localSheetId="15">#REF!</definedName>
    <definedName name="_COM120110" localSheetId="0">#REF!</definedName>
    <definedName name="_COM120110" localSheetId="7">#REF!</definedName>
    <definedName name="_COM120110">#REF!</definedName>
    <definedName name="_COM120150" localSheetId="15">#REF!</definedName>
    <definedName name="_COM120150" localSheetId="0">#REF!</definedName>
    <definedName name="_COM120150" localSheetId="7">#REF!</definedName>
    <definedName name="_COM120150">#REF!</definedName>
    <definedName name="_COM130101" localSheetId="15">#REF!</definedName>
    <definedName name="_COM130101" localSheetId="0">#REF!</definedName>
    <definedName name="_COM130101" localSheetId="7">#REF!</definedName>
    <definedName name="_COM130101">#REF!</definedName>
    <definedName name="_COM130103" localSheetId="15">#REF!</definedName>
    <definedName name="_COM130103" localSheetId="0">#REF!</definedName>
    <definedName name="_COM130103" localSheetId="7">#REF!</definedName>
    <definedName name="_COM130103">#REF!</definedName>
    <definedName name="_COM130304" localSheetId="15">#REF!</definedName>
    <definedName name="_COM130304" localSheetId="0">#REF!</definedName>
    <definedName name="_COM130304" localSheetId="7">#REF!</definedName>
    <definedName name="_COM130304">#REF!</definedName>
    <definedName name="_COM130401" localSheetId="15">#REF!</definedName>
    <definedName name="_COM130401" localSheetId="0">#REF!</definedName>
    <definedName name="_COM130401" localSheetId="7">#REF!</definedName>
    <definedName name="_COM130401">#REF!</definedName>
    <definedName name="_COM140102" localSheetId="15">#REF!</definedName>
    <definedName name="_COM140102" localSheetId="0">#REF!</definedName>
    <definedName name="_COM140102" localSheetId="7">#REF!</definedName>
    <definedName name="_COM140102">#REF!</definedName>
    <definedName name="_COM140109" localSheetId="15">#REF!</definedName>
    <definedName name="_COM140109" localSheetId="0">#REF!</definedName>
    <definedName name="_COM140109" localSheetId="7">#REF!</definedName>
    <definedName name="_COM140109">#REF!</definedName>
    <definedName name="_COM140113" localSheetId="15">#REF!</definedName>
    <definedName name="_COM140113" localSheetId="0">#REF!</definedName>
    <definedName name="_COM140113" localSheetId="7">#REF!</definedName>
    <definedName name="_COM140113">#REF!</definedName>
    <definedName name="_COM140122" localSheetId="15">#REF!</definedName>
    <definedName name="_COM140122" localSheetId="0">#REF!</definedName>
    <definedName name="_COM140122" localSheetId="7">#REF!</definedName>
    <definedName name="_COM140122">#REF!</definedName>
    <definedName name="_COM140126" localSheetId="15">#REF!</definedName>
    <definedName name="_COM140126" localSheetId="0">#REF!</definedName>
    <definedName name="_COM140126" localSheetId="7">#REF!</definedName>
    <definedName name="_COM140126">#REF!</definedName>
    <definedName name="_COM140129" localSheetId="15">#REF!</definedName>
    <definedName name="_COM140129" localSheetId="0">#REF!</definedName>
    <definedName name="_COM140129" localSheetId="7">#REF!</definedName>
    <definedName name="_COM140129">#REF!</definedName>
    <definedName name="_COM140135" localSheetId="15">#REF!</definedName>
    <definedName name="_COM140135" localSheetId="0">#REF!</definedName>
    <definedName name="_COM140135" localSheetId="7">#REF!</definedName>
    <definedName name="_COM140135">#REF!</definedName>
    <definedName name="_COM140143" localSheetId="15">#REF!</definedName>
    <definedName name="_COM140143" localSheetId="0">#REF!</definedName>
    <definedName name="_COM140143" localSheetId="7">#REF!</definedName>
    <definedName name="_COM140143">#REF!</definedName>
    <definedName name="_COM140145" localSheetId="15">#REF!</definedName>
    <definedName name="_COM140145" localSheetId="0">#REF!</definedName>
    <definedName name="_COM140145" localSheetId="7">#REF!</definedName>
    <definedName name="_COM140145">#REF!</definedName>
    <definedName name="_COM150130" localSheetId="15">#REF!</definedName>
    <definedName name="_COM150130" localSheetId="0">#REF!</definedName>
    <definedName name="_COM150130" localSheetId="7">#REF!</definedName>
    <definedName name="_COM150130">#REF!</definedName>
    <definedName name="_COM170101" localSheetId="15">#REF!</definedName>
    <definedName name="_COM170101" localSheetId="0">#REF!</definedName>
    <definedName name="_COM170101" localSheetId="7">#REF!</definedName>
    <definedName name="_COM170101">#REF!</definedName>
    <definedName name="_COM170102" localSheetId="15">#REF!</definedName>
    <definedName name="_COM170102" localSheetId="0">#REF!</definedName>
    <definedName name="_COM170102" localSheetId="7">#REF!</definedName>
    <definedName name="_COM170102">#REF!</definedName>
    <definedName name="_COM170103" localSheetId="15">#REF!</definedName>
    <definedName name="_COM170103" localSheetId="0">#REF!</definedName>
    <definedName name="_COM170103" localSheetId="7">#REF!</definedName>
    <definedName name="_COM170103">#REF!</definedName>
    <definedName name="_GLB2" localSheetId="15">#REF!</definedName>
    <definedName name="_GLB2" localSheetId="0">#REF!</definedName>
    <definedName name="_GLB2" localSheetId="7">#REF!</definedName>
    <definedName name="_GLB2">#REF!</definedName>
    <definedName name="_i3" localSheetId="15">#REF!</definedName>
    <definedName name="_i3" localSheetId="0">#REF!</definedName>
    <definedName name="_i3" localSheetId="7">#REF!</definedName>
    <definedName name="_i3">#REF!</definedName>
    <definedName name="_MAO010201" localSheetId="15">#REF!</definedName>
    <definedName name="_MAO010201" localSheetId="0">#REF!</definedName>
    <definedName name="_MAO010201" localSheetId="7">#REF!</definedName>
    <definedName name="_MAO010201">#REF!</definedName>
    <definedName name="_MAO010202" localSheetId="15">#REF!</definedName>
    <definedName name="_MAO010202" localSheetId="0">#REF!</definedName>
    <definedName name="_MAO010202" localSheetId="7">#REF!</definedName>
    <definedName name="_MAO010202">#REF!</definedName>
    <definedName name="_MAO010205" localSheetId="15">#REF!</definedName>
    <definedName name="_MAO010205" localSheetId="0">#REF!</definedName>
    <definedName name="_MAO010205" localSheetId="7">#REF!</definedName>
    <definedName name="_MAO010205">#REF!</definedName>
    <definedName name="_MAO010206" localSheetId="15">#REF!</definedName>
    <definedName name="_MAO010206" localSheetId="0">#REF!</definedName>
    <definedName name="_MAO010206" localSheetId="7">#REF!</definedName>
    <definedName name="_MAO010206">#REF!</definedName>
    <definedName name="_MAO010210" localSheetId="15">#REF!</definedName>
    <definedName name="_MAO010210" localSheetId="0">#REF!</definedName>
    <definedName name="_MAO010210" localSheetId="7">#REF!</definedName>
    <definedName name="_MAO010210">#REF!</definedName>
    <definedName name="_MAO010401" localSheetId="15">#REF!</definedName>
    <definedName name="_MAO010401" localSheetId="0">#REF!</definedName>
    <definedName name="_MAO010401" localSheetId="7">#REF!</definedName>
    <definedName name="_MAO010401">#REF!</definedName>
    <definedName name="_MAO010402" localSheetId="15">#REF!</definedName>
    <definedName name="_MAO010402" localSheetId="0">#REF!</definedName>
    <definedName name="_MAO010402" localSheetId="7">#REF!</definedName>
    <definedName name="_MAO010402">#REF!</definedName>
    <definedName name="_MAO010407" localSheetId="15">#REF!</definedName>
    <definedName name="_MAO010407" localSheetId="0">#REF!</definedName>
    <definedName name="_MAO010407" localSheetId="7">#REF!</definedName>
    <definedName name="_MAO010407">#REF!</definedName>
    <definedName name="_MAO010413" localSheetId="15">#REF!</definedName>
    <definedName name="_MAO010413" localSheetId="0">#REF!</definedName>
    <definedName name="_MAO010413" localSheetId="7">#REF!</definedName>
    <definedName name="_MAO010413">#REF!</definedName>
    <definedName name="_MAO010501" localSheetId="15">#REF!</definedName>
    <definedName name="_MAO010501" localSheetId="0">#REF!</definedName>
    <definedName name="_MAO010501" localSheetId="7">#REF!</definedName>
    <definedName name="_MAO010501">#REF!</definedName>
    <definedName name="_MAO010503" localSheetId="15">#REF!</definedName>
    <definedName name="_MAO010503" localSheetId="0">#REF!</definedName>
    <definedName name="_MAO010503" localSheetId="7">#REF!</definedName>
    <definedName name="_MAO010503">#REF!</definedName>
    <definedName name="_MAO010505" localSheetId="15">#REF!</definedName>
    <definedName name="_MAO010505" localSheetId="0">#REF!</definedName>
    <definedName name="_MAO010505" localSheetId="7">#REF!</definedName>
    <definedName name="_MAO010505">#REF!</definedName>
    <definedName name="_MAO010509" localSheetId="15">#REF!</definedName>
    <definedName name="_MAO010509" localSheetId="0">#REF!</definedName>
    <definedName name="_MAO010509" localSheetId="7">#REF!</definedName>
    <definedName name="_MAO010509">#REF!</definedName>
    <definedName name="_MAO010512" localSheetId="15">#REF!</definedName>
    <definedName name="_MAO010512" localSheetId="0">#REF!</definedName>
    <definedName name="_MAO010512" localSheetId="7">#REF!</definedName>
    <definedName name="_MAO010512">#REF!</definedName>
    <definedName name="_MAO010518" localSheetId="15">#REF!</definedName>
    <definedName name="_MAO010518" localSheetId="0">#REF!</definedName>
    <definedName name="_MAO010518" localSheetId="7">#REF!</definedName>
    <definedName name="_MAO010518">#REF!</definedName>
    <definedName name="_MAO010519" localSheetId="15">#REF!</definedName>
    <definedName name="_MAO010519" localSheetId="0">#REF!</definedName>
    <definedName name="_MAO010519" localSheetId="7">#REF!</definedName>
    <definedName name="_MAO010519">#REF!</definedName>
    <definedName name="_MAO010521" localSheetId="15">#REF!</definedName>
    <definedName name="_MAO010521" localSheetId="0">#REF!</definedName>
    <definedName name="_MAO010521" localSheetId="7">#REF!</definedName>
    <definedName name="_MAO010521">#REF!</definedName>
    <definedName name="_MAO010523" localSheetId="15">#REF!</definedName>
    <definedName name="_MAO010523" localSheetId="0">#REF!</definedName>
    <definedName name="_MAO010523" localSheetId="7">#REF!</definedName>
    <definedName name="_MAO010523">#REF!</definedName>
    <definedName name="_MAO010532" localSheetId="15">#REF!</definedName>
    <definedName name="_MAO010532" localSheetId="0">#REF!</definedName>
    <definedName name="_MAO010532" localSheetId="7">#REF!</definedName>
    <definedName name="_MAO010532">#REF!</definedName>
    <definedName name="_MAO010533" localSheetId="15">#REF!</definedName>
    <definedName name="_MAO010533" localSheetId="0">#REF!</definedName>
    <definedName name="_MAO010533" localSheetId="7">#REF!</definedName>
    <definedName name="_MAO010533">#REF!</definedName>
    <definedName name="_MAO010536" localSheetId="15">#REF!</definedName>
    <definedName name="_MAO010536" localSheetId="0">#REF!</definedName>
    <definedName name="_MAO010536" localSheetId="7">#REF!</definedName>
    <definedName name="_MAO010536">#REF!</definedName>
    <definedName name="_MAO010701" localSheetId="15">#REF!</definedName>
    <definedName name="_MAO010701" localSheetId="0">#REF!</definedName>
    <definedName name="_MAO010701" localSheetId="7">#REF!</definedName>
    <definedName name="_MAO010701">#REF!</definedName>
    <definedName name="_MAO010703" localSheetId="15">#REF!</definedName>
    <definedName name="_MAO010703" localSheetId="0">#REF!</definedName>
    <definedName name="_MAO010703" localSheetId="7">#REF!</definedName>
    <definedName name="_MAO010703">#REF!</definedName>
    <definedName name="_MAO010705" localSheetId="15">#REF!</definedName>
    <definedName name="_MAO010705" localSheetId="0">#REF!</definedName>
    <definedName name="_MAO010705" localSheetId="7">#REF!</definedName>
    <definedName name="_MAO010705">#REF!</definedName>
    <definedName name="_MAO010708" localSheetId="15">#REF!</definedName>
    <definedName name="_MAO010708" localSheetId="0">#REF!</definedName>
    <definedName name="_MAO010708" localSheetId="7">#REF!</definedName>
    <definedName name="_MAO010708">#REF!</definedName>
    <definedName name="_MAO010710" localSheetId="15">#REF!</definedName>
    <definedName name="_MAO010710" localSheetId="0">#REF!</definedName>
    <definedName name="_MAO010710" localSheetId="7">#REF!</definedName>
    <definedName name="_MAO010710">#REF!</definedName>
    <definedName name="_MAO010712" localSheetId="15">#REF!</definedName>
    <definedName name="_MAO010712" localSheetId="0">#REF!</definedName>
    <definedName name="_MAO010712" localSheetId="7">#REF!</definedName>
    <definedName name="_MAO010712">#REF!</definedName>
    <definedName name="_MAO010717" localSheetId="15">#REF!</definedName>
    <definedName name="_MAO010717" localSheetId="0">#REF!</definedName>
    <definedName name="_MAO010717" localSheetId="7">#REF!</definedName>
    <definedName name="_MAO010717">#REF!</definedName>
    <definedName name="_MAO020201" localSheetId="15">#REF!</definedName>
    <definedName name="_MAO020201" localSheetId="0">#REF!</definedName>
    <definedName name="_MAO020201" localSheetId="7">#REF!</definedName>
    <definedName name="_MAO020201">#REF!</definedName>
    <definedName name="_MAO020205" localSheetId="15">#REF!</definedName>
    <definedName name="_MAO020205" localSheetId="0">#REF!</definedName>
    <definedName name="_MAO020205" localSheetId="7">#REF!</definedName>
    <definedName name="_MAO020205">#REF!</definedName>
    <definedName name="_MAO020211" localSheetId="15">#REF!</definedName>
    <definedName name="_MAO020211" localSheetId="0">#REF!</definedName>
    <definedName name="_MAO020211" localSheetId="7">#REF!</definedName>
    <definedName name="_MAO020211">#REF!</definedName>
    <definedName name="_MAO020217" localSheetId="15">#REF!</definedName>
    <definedName name="_MAO020217" localSheetId="0">#REF!</definedName>
    <definedName name="_MAO020217" localSheetId="7">#REF!</definedName>
    <definedName name="_MAO020217">#REF!</definedName>
    <definedName name="_MAO030102" localSheetId="15">#REF!</definedName>
    <definedName name="_MAO030102" localSheetId="0">#REF!</definedName>
    <definedName name="_MAO030102" localSheetId="7">#REF!</definedName>
    <definedName name="_MAO030102">#REF!</definedName>
    <definedName name="_MAO030201" localSheetId="15">#REF!</definedName>
    <definedName name="_MAO030201" localSheetId="0">#REF!</definedName>
    <definedName name="_MAO030201" localSheetId="7">#REF!</definedName>
    <definedName name="_MAO030201">#REF!</definedName>
    <definedName name="_MAO030303" localSheetId="15">#REF!</definedName>
    <definedName name="_MAO030303" localSheetId="0">#REF!</definedName>
    <definedName name="_MAO030303" localSheetId="7">#REF!</definedName>
    <definedName name="_MAO030303">#REF!</definedName>
    <definedName name="_MAO030317" localSheetId="15">#REF!</definedName>
    <definedName name="_MAO030317" localSheetId="0">#REF!</definedName>
    <definedName name="_MAO030317" localSheetId="7">#REF!</definedName>
    <definedName name="_MAO030317">#REF!</definedName>
    <definedName name="_MAO040101" localSheetId="15">#REF!</definedName>
    <definedName name="_MAO040101" localSheetId="0">#REF!</definedName>
    <definedName name="_MAO040101" localSheetId="7">#REF!</definedName>
    <definedName name="_MAO040101">#REF!</definedName>
    <definedName name="_MAO040202" localSheetId="15">#REF!</definedName>
    <definedName name="_MAO040202" localSheetId="0">#REF!</definedName>
    <definedName name="_MAO040202" localSheetId="7">#REF!</definedName>
    <definedName name="_MAO040202">#REF!</definedName>
    <definedName name="_MAO050103" localSheetId="15">#REF!</definedName>
    <definedName name="_MAO050103" localSheetId="0">#REF!</definedName>
    <definedName name="_MAO050103" localSheetId="7">#REF!</definedName>
    <definedName name="_MAO050103">#REF!</definedName>
    <definedName name="_MAO050207" localSheetId="15">#REF!</definedName>
    <definedName name="_MAO050207" localSheetId="0">#REF!</definedName>
    <definedName name="_MAO050207" localSheetId="7">#REF!</definedName>
    <definedName name="_MAO050207">#REF!</definedName>
    <definedName name="_MAO060101" localSheetId="15">#REF!</definedName>
    <definedName name="_MAO060101" localSheetId="0">#REF!</definedName>
    <definedName name="_MAO060101" localSheetId="7">#REF!</definedName>
    <definedName name="_MAO060101">#REF!</definedName>
    <definedName name="_MAO080310" localSheetId="15">#REF!</definedName>
    <definedName name="_MAO080310" localSheetId="0">#REF!</definedName>
    <definedName name="_MAO080310" localSheetId="7">#REF!</definedName>
    <definedName name="_MAO080310">#REF!</definedName>
    <definedName name="_MAO090101" localSheetId="15">#REF!</definedName>
    <definedName name="_MAO090101" localSheetId="0">#REF!</definedName>
    <definedName name="_MAO090101" localSheetId="7">#REF!</definedName>
    <definedName name="_MAO090101">#REF!</definedName>
    <definedName name="_MAO110101" localSheetId="15">#REF!</definedName>
    <definedName name="_MAO110101" localSheetId="0">#REF!</definedName>
    <definedName name="_MAO110101" localSheetId="7">#REF!</definedName>
    <definedName name="_MAO110101">#REF!</definedName>
    <definedName name="_MAO110104" localSheetId="15">#REF!</definedName>
    <definedName name="_MAO110104" localSheetId="0">#REF!</definedName>
    <definedName name="_MAO110104" localSheetId="7">#REF!</definedName>
    <definedName name="_MAO110104">#REF!</definedName>
    <definedName name="_MAO110107" localSheetId="15">#REF!</definedName>
    <definedName name="_MAO110107" localSheetId="0">#REF!</definedName>
    <definedName name="_MAO110107" localSheetId="7">#REF!</definedName>
    <definedName name="_MAO110107">#REF!</definedName>
    <definedName name="_MAO120101" localSheetId="15">#REF!</definedName>
    <definedName name="_MAO120101" localSheetId="0">#REF!</definedName>
    <definedName name="_MAO120101" localSheetId="7">#REF!</definedName>
    <definedName name="_MAO120101">#REF!</definedName>
    <definedName name="_MAO120105" localSheetId="15">#REF!</definedName>
    <definedName name="_MAO120105" localSheetId="0">#REF!</definedName>
    <definedName name="_MAO120105" localSheetId="7">#REF!</definedName>
    <definedName name="_MAO120105">#REF!</definedName>
    <definedName name="_MAO120106" localSheetId="15">#REF!</definedName>
    <definedName name="_MAO120106" localSheetId="0">#REF!</definedName>
    <definedName name="_MAO120106" localSheetId="7">#REF!</definedName>
    <definedName name="_MAO120106">#REF!</definedName>
    <definedName name="_MAO120107" localSheetId="15">#REF!</definedName>
    <definedName name="_MAO120107" localSheetId="0">#REF!</definedName>
    <definedName name="_MAO120107" localSheetId="7">#REF!</definedName>
    <definedName name="_MAO120107">#REF!</definedName>
    <definedName name="_MAO120110" localSheetId="15">#REF!</definedName>
    <definedName name="_MAO120110" localSheetId="0">#REF!</definedName>
    <definedName name="_MAO120110" localSheetId="7">#REF!</definedName>
    <definedName name="_MAO120110">#REF!</definedName>
    <definedName name="_MAO120150" localSheetId="15">#REF!</definedName>
    <definedName name="_MAO120150" localSheetId="0">#REF!</definedName>
    <definedName name="_MAO120150" localSheetId="7">#REF!</definedName>
    <definedName name="_MAO120150">#REF!</definedName>
    <definedName name="_MAO130101" localSheetId="15">#REF!</definedName>
    <definedName name="_MAO130101" localSheetId="0">#REF!</definedName>
    <definedName name="_MAO130101" localSheetId="7">#REF!</definedName>
    <definedName name="_MAO130101">#REF!</definedName>
    <definedName name="_MAO130103" localSheetId="15">#REF!</definedName>
    <definedName name="_MAO130103" localSheetId="0">#REF!</definedName>
    <definedName name="_MAO130103" localSheetId="7">#REF!</definedName>
    <definedName name="_MAO130103">#REF!</definedName>
    <definedName name="_MAO130304" localSheetId="15">#REF!</definedName>
    <definedName name="_MAO130304" localSheetId="0">#REF!</definedName>
    <definedName name="_MAO130304" localSheetId="7">#REF!</definedName>
    <definedName name="_MAO130304">#REF!</definedName>
    <definedName name="_MAO130401" localSheetId="15">#REF!</definedName>
    <definedName name="_MAO130401" localSheetId="0">#REF!</definedName>
    <definedName name="_MAO130401" localSheetId="7">#REF!</definedName>
    <definedName name="_MAO130401">#REF!</definedName>
    <definedName name="_MAO140102" localSheetId="15">#REF!</definedName>
    <definedName name="_MAO140102" localSheetId="0">#REF!</definedName>
    <definedName name="_MAO140102" localSheetId="7">#REF!</definedName>
    <definedName name="_MAO140102">#REF!</definedName>
    <definedName name="_MAO140109" localSheetId="15">#REF!</definedName>
    <definedName name="_MAO140109" localSheetId="0">#REF!</definedName>
    <definedName name="_MAO140109" localSheetId="7">#REF!</definedName>
    <definedName name="_MAO140109">#REF!</definedName>
    <definedName name="_MAO140113" localSheetId="15">#REF!</definedName>
    <definedName name="_MAO140113" localSheetId="0">#REF!</definedName>
    <definedName name="_MAO140113" localSheetId="7">#REF!</definedName>
    <definedName name="_MAO140113">#REF!</definedName>
    <definedName name="_MAO140122" localSheetId="15">#REF!</definedName>
    <definedName name="_MAO140122" localSheetId="0">#REF!</definedName>
    <definedName name="_MAO140122" localSheetId="7">#REF!</definedName>
    <definedName name="_MAO140122">#REF!</definedName>
    <definedName name="_MAO140126" localSheetId="15">#REF!</definedName>
    <definedName name="_MAO140126" localSheetId="0">#REF!</definedName>
    <definedName name="_MAO140126" localSheetId="7">#REF!</definedName>
    <definedName name="_MAO140126">#REF!</definedName>
    <definedName name="_MAO140129" localSheetId="15">#REF!</definedName>
    <definedName name="_MAO140129" localSheetId="0">#REF!</definedName>
    <definedName name="_MAO140129" localSheetId="7">#REF!</definedName>
    <definedName name="_MAO140129">#REF!</definedName>
    <definedName name="_MAO140135" localSheetId="15">#REF!</definedName>
    <definedName name="_MAO140135" localSheetId="0">#REF!</definedName>
    <definedName name="_MAO140135" localSheetId="7">#REF!</definedName>
    <definedName name="_MAO140135">#REF!</definedName>
    <definedName name="_MAO140143" localSheetId="15">#REF!</definedName>
    <definedName name="_MAO140143" localSheetId="0">#REF!</definedName>
    <definedName name="_MAO140143" localSheetId="7">#REF!</definedName>
    <definedName name="_MAO140143">#REF!</definedName>
    <definedName name="_MAO140145" localSheetId="15">#REF!</definedName>
    <definedName name="_MAO140145" localSheetId="0">#REF!</definedName>
    <definedName name="_MAO140145" localSheetId="7">#REF!</definedName>
    <definedName name="_MAO140145">#REF!</definedName>
    <definedName name="_MAT010301" localSheetId="15">#REF!</definedName>
    <definedName name="_MAT010301" localSheetId="0">#REF!</definedName>
    <definedName name="_MAT010301" localSheetId="7">#REF!</definedName>
    <definedName name="_MAT010301">#REF!</definedName>
    <definedName name="_MAT010401" localSheetId="15">#REF!</definedName>
    <definedName name="_MAT010401" localSheetId="0">#REF!</definedName>
    <definedName name="_MAT010401" localSheetId="7">#REF!</definedName>
    <definedName name="_MAT010401">#REF!</definedName>
    <definedName name="_MAT010402" localSheetId="15">#REF!</definedName>
    <definedName name="_MAT010402" localSheetId="0">#REF!</definedName>
    <definedName name="_MAT010402" localSheetId="7">#REF!</definedName>
    <definedName name="_MAT010402">#REF!</definedName>
    <definedName name="_MAT010407" localSheetId="15">#REF!</definedName>
    <definedName name="_MAT010407" localSheetId="0">#REF!</definedName>
    <definedName name="_MAT010407" localSheetId="7">#REF!</definedName>
    <definedName name="_MAT010407">#REF!</definedName>
    <definedName name="_MAT010413" localSheetId="15">#REF!</definedName>
    <definedName name="_MAT010413" localSheetId="0">#REF!</definedName>
    <definedName name="_MAT010413" localSheetId="7">#REF!</definedName>
    <definedName name="_MAT010413">#REF!</definedName>
    <definedName name="_MAT010536" localSheetId="15">#REF!</definedName>
    <definedName name="_MAT010536" localSheetId="0">#REF!</definedName>
    <definedName name="_MAT010536" localSheetId="7">#REF!</definedName>
    <definedName name="_MAT010536">#REF!</definedName>
    <definedName name="_MAT010703" localSheetId="15">#REF!</definedName>
    <definedName name="_MAT010703" localSheetId="0">#REF!</definedName>
    <definedName name="_MAT010703" localSheetId="7">#REF!</definedName>
    <definedName name="_MAT010703">#REF!</definedName>
    <definedName name="_MAT010708" localSheetId="15">#REF!</definedName>
    <definedName name="_MAT010708" localSheetId="0">#REF!</definedName>
    <definedName name="_MAT010708" localSheetId="7">#REF!</definedName>
    <definedName name="_MAT010708">#REF!</definedName>
    <definedName name="_MAT010710" localSheetId="15">#REF!</definedName>
    <definedName name="_MAT010710" localSheetId="0">#REF!</definedName>
    <definedName name="_MAT010710" localSheetId="7">#REF!</definedName>
    <definedName name="_MAT010710">#REF!</definedName>
    <definedName name="_MAT010718" localSheetId="15">#REF!</definedName>
    <definedName name="_MAT010718" localSheetId="0">#REF!</definedName>
    <definedName name="_MAT010718" localSheetId="7">#REF!</definedName>
    <definedName name="_MAT010718">#REF!</definedName>
    <definedName name="_MAT020201" localSheetId="15">#REF!</definedName>
    <definedName name="_MAT020201" localSheetId="0">#REF!</definedName>
    <definedName name="_MAT020201" localSheetId="7">#REF!</definedName>
    <definedName name="_MAT020201">#REF!</definedName>
    <definedName name="_MAT020205" localSheetId="15">#REF!</definedName>
    <definedName name="_MAT020205" localSheetId="0">#REF!</definedName>
    <definedName name="_MAT020205" localSheetId="7">#REF!</definedName>
    <definedName name="_MAT020205">#REF!</definedName>
    <definedName name="_MAT020211" localSheetId="15">#REF!</definedName>
    <definedName name="_MAT020211" localSheetId="0">#REF!</definedName>
    <definedName name="_MAT020211" localSheetId="7">#REF!</definedName>
    <definedName name="_MAT020211">#REF!</definedName>
    <definedName name="_MAT030102" localSheetId="15">#REF!</definedName>
    <definedName name="_MAT030102" localSheetId="0">#REF!</definedName>
    <definedName name="_MAT030102" localSheetId="7">#REF!</definedName>
    <definedName name="_MAT030102">#REF!</definedName>
    <definedName name="_MAT030201" localSheetId="15">#REF!</definedName>
    <definedName name="_MAT030201" localSheetId="0">#REF!</definedName>
    <definedName name="_MAT030201" localSheetId="7">#REF!</definedName>
    <definedName name="_MAT030201">#REF!</definedName>
    <definedName name="_MAT030303" localSheetId="15">#REF!</definedName>
    <definedName name="_MAT030303" localSheetId="0">#REF!</definedName>
    <definedName name="_MAT030303" localSheetId="7">#REF!</definedName>
    <definedName name="_MAT030303">#REF!</definedName>
    <definedName name="_MAT030317" localSheetId="15">#REF!</definedName>
    <definedName name="_MAT030317" localSheetId="0">#REF!</definedName>
    <definedName name="_MAT030317" localSheetId="7">#REF!</definedName>
    <definedName name="_MAT030317">#REF!</definedName>
    <definedName name="_MAT040101" localSheetId="15">#REF!</definedName>
    <definedName name="_MAT040101" localSheetId="0">#REF!</definedName>
    <definedName name="_MAT040101" localSheetId="7">#REF!</definedName>
    <definedName name="_MAT040101">#REF!</definedName>
    <definedName name="_MAT040202" localSheetId="15">#REF!</definedName>
    <definedName name="_MAT040202" localSheetId="0">#REF!</definedName>
    <definedName name="_MAT040202" localSheetId="7">#REF!</definedName>
    <definedName name="_MAT040202">#REF!</definedName>
    <definedName name="_MAT050103" localSheetId="15">#REF!</definedName>
    <definedName name="_MAT050103" localSheetId="0">#REF!</definedName>
    <definedName name="_MAT050103" localSheetId="7">#REF!</definedName>
    <definedName name="_MAT050103">#REF!</definedName>
    <definedName name="_MAT050207" localSheetId="15">#REF!</definedName>
    <definedName name="_MAT050207" localSheetId="0">#REF!</definedName>
    <definedName name="_MAT050207" localSheetId="7">#REF!</definedName>
    <definedName name="_MAT050207">#REF!</definedName>
    <definedName name="_MAT060101" localSheetId="15">#REF!</definedName>
    <definedName name="_MAT060101" localSheetId="0">#REF!</definedName>
    <definedName name="_MAT060101" localSheetId="7">#REF!</definedName>
    <definedName name="_MAT060101">#REF!</definedName>
    <definedName name="_MAT080101" localSheetId="15">#REF!</definedName>
    <definedName name="_MAT080101" localSheetId="0">#REF!</definedName>
    <definedName name="_MAT080101" localSheetId="7">#REF!</definedName>
    <definedName name="_MAT080101">#REF!</definedName>
    <definedName name="_MAT080310" localSheetId="15">#REF!</definedName>
    <definedName name="_MAT080310" localSheetId="0">#REF!</definedName>
    <definedName name="_MAT080310" localSheetId="7">#REF!</definedName>
    <definedName name="_MAT080310">#REF!</definedName>
    <definedName name="_MAT090101" localSheetId="15">#REF!</definedName>
    <definedName name="_MAT090101" localSheetId="0">#REF!</definedName>
    <definedName name="_MAT090101" localSheetId="7">#REF!</definedName>
    <definedName name="_MAT090101">#REF!</definedName>
    <definedName name="_MAT100302" localSheetId="15">#REF!</definedName>
    <definedName name="_MAT100302" localSheetId="0">#REF!</definedName>
    <definedName name="_MAT100302" localSheetId="7">#REF!</definedName>
    <definedName name="_MAT100302">#REF!</definedName>
    <definedName name="_MAT110101" localSheetId="15">#REF!</definedName>
    <definedName name="_MAT110101" localSheetId="0">#REF!</definedName>
    <definedName name="_MAT110101" localSheetId="7">#REF!</definedName>
    <definedName name="_MAT110101">#REF!</definedName>
    <definedName name="_MAT110104" localSheetId="15">#REF!</definedName>
    <definedName name="_MAT110104" localSheetId="0">#REF!</definedName>
    <definedName name="_MAT110104" localSheetId="7">#REF!</definedName>
    <definedName name="_MAT110104">#REF!</definedName>
    <definedName name="_MAT110107" localSheetId="15">#REF!</definedName>
    <definedName name="_MAT110107" localSheetId="0">#REF!</definedName>
    <definedName name="_MAT110107" localSheetId="7">#REF!</definedName>
    <definedName name="_MAT110107">#REF!</definedName>
    <definedName name="_MAT120101" localSheetId="15">#REF!</definedName>
    <definedName name="_MAT120101" localSheetId="0">#REF!</definedName>
    <definedName name="_MAT120101" localSheetId="7">#REF!</definedName>
    <definedName name="_MAT120101">#REF!</definedName>
    <definedName name="_MAT120105" localSheetId="15">#REF!</definedName>
    <definedName name="_MAT120105" localSheetId="0">#REF!</definedName>
    <definedName name="_MAT120105" localSheetId="7">#REF!</definedName>
    <definedName name="_MAT120105">#REF!</definedName>
    <definedName name="_MAT120106" localSheetId="15">#REF!</definedName>
    <definedName name="_MAT120106" localSheetId="0">#REF!</definedName>
    <definedName name="_MAT120106" localSheetId="7">#REF!</definedName>
    <definedName name="_MAT120106">#REF!</definedName>
    <definedName name="_MAT120107" localSheetId="15">#REF!</definedName>
    <definedName name="_MAT120107" localSheetId="0">#REF!</definedName>
    <definedName name="_MAT120107" localSheetId="7">#REF!</definedName>
    <definedName name="_MAT120107">#REF!</definedName>
    <definedName name="_MAT120110" localSheetId="15">#REF!</definedName>
    <definedName name="_MAT120110" localSheetId="0">#REF!</definedName>
    <definedName name="_MAT120110" localSheetId="7">#REF!</definedName>
    <definedName name="_MAT120110">#REF!</definedName>
    <definedName name="_MAT120150" localSheetId="15">#REF!</definedName>
    <definedName name="_MAT120150" localSheetId="0">#REF!</definedName>
    <definedName name="_MAT120150" localSheetId="7">#REF!</definedName>
    <definedName name="_MAT120150">#REF!</definedName>
    <definedName name="_MAT130101" localSheetId="15">#REF!</definedName>
    <definedName name="_MAT130101" localSheetId="0">#REF!</definedName>
    <definedName name="_MAT130101" localSheetId="7">#REF!</definedName>
    <definedName name="_MAT130101">#REF!</definedName>
    <definedName name="_MAT130103" localSheetId="15">#REF!</definedName>
    <definedName name="_MAT130103" localSheetId="0">#REF!</definedName>
    <definedName name="_MAT130103" localSheetId="7">#REF!</definedName>
    <definedName name="_MAT130103">#REF!</definedName>
    <definedName name="_MAT130304" localSheetId="15">#REF!</definedName>
    <definedName name="_MAT130304" localSheetId="0">#REF!</definedName>
    <definedName name="_MAT130304" localSheetId="7">#REF!</definedName>
    <definedName name="_MAT130304">#REF!</definedName>
    <definedName name="_MAT130401" localSheetId="15">#REF!</definedName>
    <definedName name="_MAT130401" localSheetId="0">#REF!</definedName>
    <definedName name="_MAT130401" localSheetId="7">#REF!</definedName>
    <definedName name="_MAT130401">#REF!</definedName>
    <definedName name="_MAT140102" localSheetId="15">#REF!</definedName>
    <definedName name="_MAT140102" localSheetId="0">#REF!</definedName>
    <definedName name="_MAT140102" localSheetId="7">#REF!</definedName>
    <definedName name="_MAT140102">#REF!</definedName>
    <definedName name="_MAT140109" localSheetId="15">#REF!</definedName>
    <definedName name="_MAT140109" localSheetId="0">#REF!</definedName>
    <definedName name="_MAT140109" localSheetId="7">#REF!</definedName>
    <definedName name="_MAT140109">#REF!</definedName>
    <definedName name="_MAT140113" localSheetId="15">#REF!</definedName>
    <definedName name="_MAT140113" localSheetId="0">#REF!</definedName>
    <definedName name="_MAT140113" localSheetId="7">#REF!</definedName>
    <definedName name="_MAT140113">#REF!</definedName>
    <definedName name="_MAT140122" localSheetId="15">#REF!</definedName>
    <definedName name="_MAT140122" localSheetId="0">#REF!</definedName>
    <definedName name="_MAT140122" localSheetId="7">#REF!</definedName>
    <definedName name="_MAT140122">#REF!</definedName>
    <definedName name="_MAT140126" localSheetId="15">#REF!</definedName>
    <definedName name="_MAT140126" localSheetId="0">#REF!</definedName>
    <definedName name="_MAT140126" localSheetId="7">#REF!</definedName>
    <definedName name="_MAT140126">#REF!</definedName>
    <definedName name="_MAT140129" localSheetId="15">#REF!</definedName>
    <definedName name="_MAT140129" localSheetId="0">#REF!</definedName>
    <definedName name="_MAT140129" localSheetId="7">#REF!</definedName>
    <definedName name="_MAT140129">#REF!</definedName>
    <definedName name="_MAT140135" localSheetId="15">#REF!</definedName>
    <definedName name="_MAT140135" localSheetId="0">#REF!</definedName>
    <definedName name="_MAT140135" localSheetId="7">#REF!</definedName>
    <definedName name="_MAT140135">#REF!</definedName>
    <definedName name="_MAT140143" localSheetId="15">#REF!</definedName>
    <definedName name="_MAT140143" localSheetId="0">#REF!</definedName>
    <definedName name="_MAT140143" localSheetId="7">#REF!</definedName>
    <definedName name="_MAT140143">#REF!</definedName>
    <definedName name="_MAT140145" localSheetId="15">#REF!</definedName>
    <definedName name="_MAT140145" localSheetId="0">#REF!</definedName>
    <definedName name="_MAT140145" localSheetId="7">#REF!</definedName>
    <definedName name="_MAT140145">#REF!</definedName>
    <definedName name="_MAT150130" localSheetId="15">#REF!</definedName>
    <definedName name="_MAT150130" localSheetId="0">#REF!</definedName>
    <definedName name="_MAT150130" localSheetId="7">#REF!</definedName>
    <definedName name="_MAT150130">#REF!</definedName>
    <definedName name="_MAT170101" localSheetId="15">#REF!</definedName>
    <definedName name="_MAT170101" localSheetId="0">#REF!</definedName>
    <definedName name="_MAT170101" localSheetId="7">#REF!</definedName>
    <definedName name="_MAT170101">#REF!</definedName>
    <definedName name="_MAT170102" localSheetId="15">#REF!</definedName>
    <definedName name="_MAT170102" localSheetId="0">#REF!</definedName>
    <definedName name="_MAT170102" localSheetId="7">#REF!</definedName>
    <definedName name="_MAT170102">#REF!</definedName>
    <definedName name="_MAT170103" localSheetId="15">#REF!</definedName>
    <definedName name="_MAT170103" localSheetId="0">#REF!</definedName>
    <definedName name="_MAT170103" localSheetId="7">#REF!</definedName>
    <definedName name="_MAT170103">#REF!</definedName>
    <definedName name="_PRE010201" localSheetId="15">#REF!</definedName>
    <definedName name="_PRE010201" localSheetId="0">#REF!</definedName>
    <definedName name="_PRE010201" localSheetId="7">#REF!</definedName>
    <definedName name="_PRE010201">#REF!</definedName>
    <definedName name="_PRE010202" localSheetId="15">#REF!</definedName>
    <definedName name="_PRE010202" localSheetId="0">#REF!</definedName>
    <definedName name="_PRE010202" localSheetId="7">#REF!</definedName>
    <definedName name="_PRE010202">#REF!</definedName>
    <definedName name="_PRE010205" localSheetId="15">#REF!</definedName>
    <definedName name="_PRE010205" localSheetId="0">#REF!</definedName>
    <definedName name="_PRE010205" localSheetId="7">#REF!</definedName>
    <definedName name="_PRE010205">#REF!</definedName>
    <definedName name="_PRE010206" localSheetId="15">#REF!</definedName>
    <definedName name="_PRE010206" localSheetId="0">#REF!</definedName>
    <definedName name="_PRE010206" localSheetId="7">#REF!</definedName>
    <definedName name="_PRE010206">#REF!</definedName>
    <definedName name="_PRE010210" localSheetId="15">#REF!</definedName>
    <definedName name="_PRE010210" localSheetId="0">#REF!</definedName>
    <definedName name="_PRE010210" localSheetId="7">#REF!</definedName>
    <definedName name="_PRE010210">#REF!</definedName>
    <definedName name="_PRE010301" localSheetId="15">#REF!</definedName>
    <definedName name="_PRE010301" localSheetId="0">#REF!</definedName>
    <definedName name="_PRE010301" localSheetId="7">#REF!</definedName>
    <definedName name="_PRE010301">#REF!</definedName>
    <definedName name="_PRE010401" localSheetId="15">#REF!</definedName>
    <definedName name="_PRE010401" localSheetId="0">#REF!</definedName>
    <definedName name="_PRE010401" localSheetId="7">#REF!</definedName>
    <definedName name="_PRE010401">#REF!</definedName>
    <definedName name="_PRE010402" localSheetId="15">#REF!</definedName>
    <definedName name="_PRE010402" localSheetId="0">#REF!</definedName>
    <definedName name="_PRE010402" localSheetId="7">#REF!</definedName>
    <definedName name="_PRE010402">#REF!</definedName>
    <definedName name="_PRE010407" localSheetId="15">#REF!</definedName>
    <definedName name="_PRE010407" localSheetId="0">#REF!</definedName>
    <definedName name="_PRE010407" localSheetId="7">#REF!</definedName>
    <definedName name="_PRE010407">#REF!</definedName>
    <definedName name="_PRE010413" localSheetId="15">#REF!</definedName>
    <definedName name="_PRE010413" localSheetId="0">#REF!</definedName>
    <definedName name="_PRE010413" localSheetId="7">#REF!</definedName>
    <definedName name="_PRE010413">#REF!</definedName>
    <definedName name="_PRE010501" localSheetId="15">#REF!</definedName>
    <definedName name="_PRE010501" localSheetId="0">#REF!</definedName>
    <definedName name="_PRE010501" localSheetId="7">#REF!</definedName>
    <definedName name="_PRE010501">#REF!</definedName>
    <definedName name="_PRE010503" localSheetId="15">#REF!</definedName>
    <definedName name="_PRE010503" localSheetId="0">#REF!</definedName>
    <definedName name="_PRE010503" localSheetId="7">#REF!</definedName>
    <definedName name="_PRE010503">#REF!</definedName>
    <definedName name="_PRE010505" localSheetId="15">#REF!</definedName>
    <definedName name="_PRE010505" localSheetId="0">#REF!</definedName>
    <definedName name="_PRE010505" localSheetId="7">#REF!</definedName>
    <definedName name="_PRE010505">#REF!</definedName>
    <definedName name="_PRE010509" localSheetId="15">#REF!</definedName>
    <definedName name="_PRE010509" localSheetId="0">#REF!</definedName>
    <definedName name="_PRE010509" localSheetId="7">#REF!</definedName>
    <definedName name="_PRE010509">#REF!</definedName>
    <definedName name="_PRE010512" localSheetId="15">#REF!</definedName>
    <definedName name="_PRE010512" localSheetId="0">#REF!</definedName>
    <definedName name="_PRE010512" localSheetId="7">#REF!</definedName>
    <definedName name="_PRE010512">#REF!</definedName>
    <definedName name="_PRE010518" localSheetId="15">#REF!</definedName>
    <definedName name="_PRE010518" localSheetId="0">#REF!</definedName>
    <definedName name="_PRE010518" localSheetId="7">#REF!</definedName>
    <definedName name="_PRE010518">#REF!</definedName>
    <definedName name="_PRE010519" localSheetId="15">#REF!</definedName>
    <definedName name="_PRE010519" localSheetId="0">#REF!</definedName>
    <definedName name="_PRE010519" localSheetId="7">#REF!</definedName>
    <definedName name="_PRE010519">#REF!</definedName>
    <definedName name="_PRE010521" localSheetId="15">#REF!</definedName>
    <definedName name="_PRE010521" localSheetId="0">#REF!</definedName>
    <definedName name="_PRE010521" localSheetId="7">#REF!</definedName>
    <definedName name="_PRE010521">#REF!</definedName>
    <definedName name="_PRE010523" localSheetId="15">#REF!</definedName>
    <definedName name="_PRE010523" localSheetId="0">#REF!</definedName>
    <definedName name="_PRE010523" localSheetId="7">#REF!</definedName>
    <definedName name="_PRE010523">#REF!</definedName>
    <definedName name="_PRE010532" localSheetId="15">#REF!</definedName>
    <definedName name="_PRE010532" localSheetId="0">#REF!</definedName>
    <definedName name="_PRE010532" localSheetId="7">#REF!</definedName>
    <definedName name="_PRE010532">#REF!</definedName>
    <definedName name="_PRE010533" localSheetId="15">#REF!</definedName>
    <definedName name="_PRE010533" localSheetId="0">#REF!</definedName>
    <definedName name="_PRE010533" localSheetId="7">#REF!</definedName>
    <definedName name="_PRE010533">#REF!</definedName>
    <definedName name="_PRE010536" localSheetId="15">#REF!</definedName>
    <definedName name="_PRE010536" localSheetId="0">#REF!</definedName>
    <definedName name="_PRE010536" localSheetId="7">#REF!</definedName>
    <definedName name="_PRE010536">#REF!</definedName>
    <definedName name="_PRE010701" localSheetId="15">#REF!</definedName>
    <definedName name="_PRE010701" localSheetId="0">#REF!</definedName>
    <definedName name="_PRE010701" localSheetId="7">#REF!</definedName>
    <definedName name="_PRE010701">#REF!</definedName>
    <definedName name="_PRE010703" localSheetId="15">#REF!</definedName>
    <definedName name="_PRE010703" localSheetId="0">#REF!</definedName>
    <definedName name="_PRE010703" localSheetId="7">#REF!</definedName>
    <definedName name="_PRE010703">#REF!</definedName>
    <definedName name="_PRE010705" localSheetId="15">#REF!</definedName>
    <definedName name="_PRE010705" localSheetId="0">#REF!</definedName>
    <definedName name="_PRE010705" localSheetId="7">#REF!</definedName>
    <definedName name="_PRE010705">#REF!</definedName>
    <definedName name="_PRE010708" localSheetId="15">#REF!</definedName>
    <definedName name="_PRE010708" localSheetId="0">#REF!</definedName>
    <definedName name="_PRE010708" localSheetId="7">#REF!</definedName>
    <definedName name="_PRE010708">#REF!</definedName>
    <definedName name="_PRE010710" localSheetId="15">#REF!</definedName>
    <definedName name="_PRE010710" localSheetId="0">#REF!</definedName>
    <definedName name="_PRE010710" localSheetId="7">#REF!</definedName>
    <definedName name="_PRE010710">#REF!</definedName>
    <definedName name="_PRE010712" localSheetId="15">#REF!</definedName>
    <definedName name="_PRE010712" localSheetId="0">#REF!</definedName>
    <definedName name="_PRE010712" localSheetId="7">#REF!</definedName>
    <definedName name="_PRE010712">#REF!</definedName>
    <definedName name="_PRE010717" localSheetId="15">#REF!</definedName>
    <definedName name="_PRE010717" localSheetId="0">#REF!</definedName>
    <definedName name="_PRE010717" localSheetId="7">#REF!</definedName>
    <definedName name="_PRE010717">#REF!</definedName>
    <definedName name="_PRE010718" localSheetId="15">#REF!</definedName>
    <definedName name="_PRE010718" localSheetId="0">#REF!</definedName>
    <definedName name="_PRE010718" localSheetId="7">#REF!</definedName>
    <definedName name="_PRE010718">#REF!</definedName>
    <definedName name="_PRE020201" localSheetId="15">#REF!</definedName>
    <definedName name="_PRE020201" localSheetId="0">#REF!</definedName>
    <definedName name="_PRE020201" localSheetId="7">#REF!</definedName>
    <definedName name="_PRE020201">#REF!</definedName>
    <definedName name="_PRE020205" localSheetId="15">#REF!</definedName>
    <definedName name="_PRE020205" localSheetId="0">#REF!</definedName>
    <definedName name="_PRE020205" localSheetId="7">#REF!</definedName>
    <definedName name="_PRE020205">#REF!</definedName>
    <definedName name="_PRE020211" localSheetId="15">#REF!</definedName>
    <definedName name="_PRE020211" localSheetId="0">#REF!</definedName>
    <definedName name="_PRE020211" localSheetId="7">#REF!</definedName>
    <definedName name="_PRE020211">#REF!</definedName>
    <definedName name="_PRE020217" localSheetId="15">#REF!</definedName>
    <definedName name="_PRE020217" localSheetId="0">#REF!</definedName>
    <definedName name="_PRE020217" localSheetId="7">#REF!</definedName>
    <definedName name="_PRE020217">#REF!</definedName>
    <definedName name="_PRE030102" localSheetId="15">#REF!</definedName>
    <definedName name="_PRE030102" localSheetId="0">#REF!</definedName>
    <definedName name="_PRE030102" localSheetId="7">#REF!</definedName>
    <definedName name="_PRE030102">#REF!</definedName>
    <definedName name="_PRE030201" localSheetId="15">#REF!</definedName>
    <definedName name="_PRE030201" localSheetId="0">#REF!</definedName>
    <definedName name="_PRE030201" localSheetId="7">#REF!</definedName>
    <definedName name="_PRE030201">#REF!</definedName>
    <definedName name="_PRE030303" localSheetId="15">#REF!</definedName>
    <definedName name="_PRE030303" localSheetId="0">#REF!</definedName>
    <definedName name="_PRE030303" localSheetId="7">#REF!</definedName>
    <definedName name="_PRE030303">#REF!</definedName>
    <definedName name="_PRE030317" localSheetId="15">#REF!</definedName>
    <definedName name="_PRE030317" localSheetId="0">#REF!</definedName>
    <definedName name="_PRE030317" localSheetId="7">#REF!</definedName>
    <definedName name="_PRE030317">#REF!</definedName>
    <definedName name="_PRE040101" localSheetId="15">#REF!</definedName>
    <definedName name="_PRE040101" localSheetId="0">#REF!</definedName>
    <definedName name="_PRE040101" localSheetId="7">#REF!</definedName>
    <definedName name="_PRE040101">#REF!</definedName>
    <definedName name="_PRE040202" localSheetId="15">#REF!</definedName>
    <definedName name="_PRE040202" localSheetId="0">#REF!</definedName>
    <definedName name="_PRE040202" localSheetId="7">#REF!</definedName>
    <definedName name="_PRE040202">#REF!</definedName>
    <definedName name="_PRE050103" localSheetId="15">#REF!</definedName>
    <definedName name="_PRE050103" localSheetId="0">#REF!</definedName>
    <definedName name="_PRE050103" localSheetId="7">#REF!</definedName>
    <definedName name="_PRE050103">#REF!</definedName>
    <definedName name="_PRE050207" localSheetId="15">#REF!</definedName>
    <definedName name="_PRE050207" localSheetId="0">#REF!</definedName>
    <definedName name="_PRE050207" localSheetId="7">#REF!</definedName>
    <definedName name="_PRE050207">#REF!</definedName>
    <definedName name="_PRE060101" localSheetId="15">#REF!</definedName>
    <definedName name="_PRE060101" localSheetId="0">#REF!</definedName>
    <definedName name="_PRE060101" localSheetId="7">#REF!</definedName>
    <definedName name="_PRE060101">#REF!</definedName>
    <definedName name="_PRE080101" localSheetId="15">#REF!</definedName>
    <definedName name="_PRE080101" localSheetId="0">#REF!</definedName>
    <definedName name="_PRE080101" localSheetId="7">#REF!</definedName>
    <definedName name="_PRE080101">#REF!</definedName>
    <definedName name="_PRE080310" localSheetId="15">#REF!</definedName>
    <definedName name="_PRE080310" localSheetId="0">#REF!</definedName>
    <definedName name="_PRE080310" localSheetId="7">#REF!</definedName>
    <definedName name="_PRE080310">#REF!</definedName>
    <definedName name="_PRE090101" localSheetId="15">#REF!</definedName>
    <definedName name="_PRE090101" localSheetId="0">#REF!</definedName>
    <definedName name="_PRE090101" localSheetId="7">#REF!</definedName>
    <definedName name="_PRE090101">#REF!</definedName>
    <definedName name="_PRE100302" localSheetId="15">#REF!</definedName>
    <definedName name="_PRE100302" localSheetId="0">#REF!</definedName>
    <definedName name="_PRE100302" localSheetId="7">#REF!</definedName>
    <definedName name="_PRE100302">#REF!</definedName>
    <definedName name="_PRE110101" localSheetId="15">#REF!</definedName>
    <definedName name="_PRE110101" localSheetId="0">#REF!</definedName>
    <definedName name="_PRE110101" localSheetId="7">#REF!</definedName>
    <definedName name="_PRE110101">#REF!</definedName>
    <definedName name="_PRE110104" localSheetId="15">#REF!</definedName>
    <definedName name="_PRE110104" localSheetId="0">#REF!</definedName>
    <definedName name="_PRE110104" localSheetId="7">#REF!</definedName>
    <definedName name="_PRE110104">#REF!</definedName>
    <definedName name="_PRE110107" localSheetId="15">#REF!</definedName>
    <definedName name="_PRE110107" localSheetId="0">#REF!</definedName>
    <definedName name="_PRE110107" localSheetId="7">#REF!</definedName>
    <definedName name="_PRE110107">#REF!</definedName>
    <definedName name="_PRE120101" localSheetId="15">#REF!</definedName>
    <definedName name="_PRE120101" localSheetId="0">#REF!</definedName>
    <definedName name="_PRE120101" localSheetId="7">#REF!</definedName>
    <definedName name="_PRE120101">#REF!</definedName>
    <definedName name="_PRE120105" localSheetId="15">#REF!</definedName>
    <definedName name="_PRE120105" localSheetId="0">#REF!</definedName>
    <definedName name="_PRE120105" localSheetId="7">#REF!</definedName>
    <definedName name="_PRE120105">#REF!</definedName>
    <definedName name="_PRE120106" localSheetId="15">#REF!</definedName>
    <definedName name="_PRE120106" localSheetId="0">#REF!</definedName>
    <definedName name="_PRE120106" localSheetId="7">#REF!</definedName>
    <definedName name="_PRE120106">#REF!</definedName>
    <definedName name="_PRE120107" localSheetId="15">#REF!</definedName>
    <definedName name="_PRE120107" localSheetId="0">#REF!</definedName>
    <definedName name="_PRE120107" localSheetId="7">#REF!</definedName>
    <definedName name="_PRE120107">#REF!</definedName>
    <definedName name="_PRE120110" localSheetId="15">#REF!</definedName>
    <definedName name="_PRE120110" localSheetId="0">#REF!</definedName>
    <definedName name="_PRE120110" localSheetId="7">#REF!</definedName>
    <definedName name="_PRE120110">#REF!</definedName>
    <definedName name="_PRE120150" localSheetId="15">#REF!</definedName>
    <definedName name="_PRE120150" localSheetId="0">#REF!</definedName>
    <definedName name="_PRE120150" localSheetId="7">#REF!</definedName>
    <definedName name="_PRE120150">#REF!</definedName>
    <definedName name="_PRE130101" localSheetId="15">#REF!</definedName>
    <definedName name="_PRE130101" localSheetId="0">#REF!</definedName>
    <definedName name="_PRE130101" localSheetId="7">#REF!</definedName>
    <definedName name="_PRE130101">#REF!</definedName>
    <definedName name="_PRE130103" localSheetId="15">#REF!</definedName>
    <definedName name="_PRE130103" localSheetId="0">#REF!</definedName>
    <definedName name="_PRE130103" localSheetId="7">#REF!</definedName>
    <definedName name="_PRE130103">#REF!</definedName>
    <definedName name="_PRE130304" localSheetId="15">#REF!</definedName>
    <definedName name="_PRE130304" localSheetId="0">#REF!</definedName>
    <definedName name="_PRE130304" localSheetId="7">#REF!</definedName>
    <definedName name="_PRE130304">#REF!</definedName>
    <definedName name="_PRE130401" localSheetId="15">#REF!</definedName>
    <definedName name="_PRE130401" localSheetId="0">#REF!</definedName>
    <definedName name="_PRE130401" localSheetId="7">#REF!</definedName>
    <definedName name="_PRE130401">#REF!</definedName>
    <definedName name="_PRE140102" localSheetId="15">#REF!</definedName>
    <definedName name="_PRE140102" localSheetId="0">#REF!</definedName>
    <definedName name="_PRE140102" localSheetId="7">#REF!</definedName>
    <definedName name="_PRE140102">#REF!</definedName>
    <definedName name="_PRE140109" localSheetId="15">#REF!</definedName>
    <definedName name="_PRE140109" localSheetId="0">#REF!</definedName>
    <definedName name="_PRE140109" localSheetId="7">#REF!</definedName>
    <definedName name="_PRE140109">#REF!</definedName>
    <definedName name="_PRE140113" localSheetId="15">#REF!</definedName>
    <definedName name="_PRE140113" localSheetId="0">#REF!</definedName>
    <definedName name="_PRE140113" localSheetId="7">#REF!</definedName>
    <definedName name="_PRE140113">#REF!</definedName>
    <definedName name="_PRE140122" localSheetId="15">#REF!</definedName>
    <definedName name="_PRE140122" localSheetId="0">#REF!</definedName>
    <definedName name="_PRE140122" localSheetId="7">#REF!</definedName>
    <definedName name="_PRE140122">#REF!</definedName>
    <definedName name="_PRE140126" localSheetId="15">#REF!</definedName>
    <definedName name="_PRE140126" localSheetId="0">#REF!</definedName>
    <definedName name="_PRE140126" localSheetId="7">#REF!</definedName>
    <definedName name="_PRE140126">#REF!</definedName>
    <definedName name="_PRE140129" localSheetId="15">#REF!</definedName>
    <definedName name="_PRE140129" localSheetId="0">#REF!</definedName>
    <definedName name="_PRE140129" localSheetId="7">#REF!</definedName>
    <definedName name="_PRE140129">#REF!</definedName>
    <definedName name="_PRE140135" localSheetId="15">#REF!</definedName>
    <definedName name="_PRE140135" localSheetId="0">#REF!</definedName>
    <definedName name="_PRE140135" localSheetId="7">#REF!</definedName>
    <definedName name="_PRE140135">#REF!</definedName>
    <definedName name="_PRE140143" localSheetId="15">#REF!</definedName>
    <definedName name="_PRE140143" localSheetId="0">#REF!</definedName>
    <definedName name="_PRE140143" localSheetId="7">#REF!</definedName>
    <definedName name="_PRE140143">#REF!</definedName>
    <definedName name="_PRE140145" localSheetId="15">#REF!</definedName>
    <definedName name="_PRE140145" localSheetId="0">#REF!</definedName>
    <definedName name="_PRE140145" localSheetId="7">#REF!</definedName>
    <definedName name="_PRE140145">#REF!</definedName>
    <definedName name="_PRE150130" localSheetId="15">#REF!</definedName>
    <definedName name="_PRE150130" localSheetId="0">#REF!</definedName>
    <definedName name="_PRE150130" localSheetId="7">#REF!</definedName>
    <definedName name="_PRE150130">#REF!</definedName>
    <definedName name="_PRE170101" localSheetId="15">#REF!</definedName>
    <definedName name="_PRE170101" localSheetId="0">#REF!</definedName>
    <definedName name="_PRE170101" localSheetId="7">#REF!</definedName>
    <definedName name="_PRE170101">#REF!</definedName>
    <definedName name="_PRE170102" localSheetId="15">#REF!</definedName>
    <definedName name="_PRE170102" localSheetId="0">#REF!</definedName>
    <definedName name="_PRE170102" localSheetId="7">#REF!</definedName>
    <definedName name="_PRE170102">#REF!</definedName>
    <definedName name="_PRE170103" localSheetId="15">#REF!</definedName>
    <definedName name="_PRE170103" localSheetId="0">#REF!</definedName>
    <definedName name="_PRE170103" localSheetId="7">#REF!</definedName>
    <definedName name="_PRE170103">#REF!</definedName>
    <definedName name="_QUA010201" localSheetId="15">#REF!</definedName>
    <definedName name="_QUA010201" localSheetId="0">#REF!</definedName>
    <definedName name="_QUA010201" localSheetId="7">#REF!</definedName>
    <definedName name="_QUA010201">#REF!</definedName>
    <definedName name="_QUA010202" localSheetId="15">#REF!</definedName>
    <definedName name="_QUA010202" localSheetId="0">#REF!</definedName>
    <definedName name="_QUA010202" localSheetId="7">#REF!</definedName>
    <definedName name="_QUA010202">#REF!</definedName>
    <definedName name="_QUA010205" localSheetId="15">#REF!</definedName>
    <definedName name="_QUA010205" localSheetId="0">#REF!</definedName>
    <definedName name="_QUA010205" localSheetId="7">#REF!</definedName>
    <definedName name="_QUA010205">#REF!</definedName>
    <definedName name="_QUA010206" localSheetId="15">#REF!</definedName>
    <definedName name="_QUA010206" localSheetId="0">#REF!</definedName>
    <definedName name="_QUA010206" localSheetId="7">#REF!</definedName>
    <definedName name="_QUA010206">#REF!</definedName>
    <definedName name="_QUA010210" localSheetId="15">#REF!</definedName>
    <definedName name="_QUA010210" localSheetId="0">#REF!</definedName>
    <definedName name="_QUA010210" localSheetId="7">#REF!</definedName>
    <definedName name="_QUA010210">#REF!</definedName>
    <definedName name="_QUA010301" localSheetId="15">#REF!</definedName>
    <definedName name="_QUA010301" localSheetId="0">#REF!</definedName>
    <definedName name="_QUA010301" localSheetId="7">#REF!</definedName>
    <definedName name="_QUA010301">#REF!</definedName>
    <definedName name="_QUA010401" localSheetId="15">#REF!</definedName>
    <definedName name="_QUA010401" localSheetId="0">#REF!</definedName>
    <definedName name="_QUA010401" localSheetId="7">#REF!</definedName>
    <definedName name="_QUA010401">#REF!</definedName>
    <definedName name="_QUA010402" localSheetId="15">#REF!</definedName>
    <definedName name="_QUA010402" localSheetId="0">#REF!</definedName>
    <definedName name="_QUA010402" localSheetId="7">#REF!</definedName>
    <definedName name="_QUA010402">#REF!</definedName>
    <definedName name="_QUA010407" localSheetId="15">#REF!</definedName>
    <definedName name="_QUA010407" localSheetId="0">#REF!</definedName>
    <definedName name="_QUA010407" localSheetId="7">#REF!</definedName>
    <definedName name="_QUA010407">#REF!</definedName>
    <definedName name="_QUA010413" localSheetId="15">#REF!</definedName>
    <definedName name="_QUA010413" localSheetId="0">#REF!</definedName>
    <definedName name="_QUA010413" localSheetId="7">#REF!</definedName>
    <definedName name="_QUA010413">#REF!</definedName>
    <definedName name="_QUA010501" localSheetId="15">#REF!</definedName>
    <definedName name="_QUA010501" localSheetId="0">#REF!</definedName>
    <definedName name="_QUA010501" localSheetId="7">#REF!</definedName>
    <definedName name="_QUA010501">#REF!</definedName>
    <definedName name="_QUA010503" localSheetId="15">#REF!</definedName>
    <definedName name="_QUA010503" localSheetId="0">#REF!</definedName>
    <definedName name="_QUA010503" localSheetId="7">#REF!</definedName>
    <definedName name="_QUA010503">#REF!</definedName>
    <definedName name="_QUA010505" localSheetId="15">#REF!</definedName>
    <definedName name="_QUA010505" localSheetId="0">#REF!</definedName>
    <definedName name="_QUA010505" localSheetId="7">#REF!</definedName>
    <definedName name="_QUA010505">#REF!</definedName>
    <definedName name="_QUA010509" localSheetId="15">#REF!</definedName>
    <definedName name="_QUA010509" localSheetId="0">#REF!</definedName>
    <definedName name="_QUA010509" localSheetId="7">#REF!</definedName>
    <definedName name="_QUA010509">#REF!</definedName>
    <definedName name="_QUA010512" localSheetId="15">#REF!</definedName>
    <definedName name="_QUA010512" localSheetId="0">#REF!</definedName>
    <definedName name="_QUA010512" localSheetId="7">#REF!</definedName>
    <definedName name="_QUA010512">#REF!</definedName>
    <definedName name="_QUA010518" localSheetId="15">#REF!</definedName>
    <definedName name="_QUA010518" localSheetId="0">#REF!</definedName>
    <definedName name="_QUA010518" localSheetId="7">#REF!</definedName>
    <definedName name="_QUA010518">#REF!</definedName>
    <definedName name="_QUA010519" localSheetId="15">#REF!</definedName>
    <definedName name="_QUA010519" localSheetId="0">#REF!</definedName>
    <definedName name="_QUA010519" localSheetId="7">#REF!</definedName>
    <definedName name="_QUA010519">#REF!</definedName>
    <definedName name="_QUA010521" localSheetId="15">#REF!</definedName>
    <definedName name="_QUA010521" localSheetId="0">#REF!</definedName>
    <definedName name="_QUA010521" localSheetId="7">#REF!</definedName>
    <definedName name="_QUA010521">#REF!</definedName>
    <definedName name="_QUA010523" localSheetId="15">#REF!</definedName>
    <definedName name="_QUA010523" localSheetId="0">#REF!</definedName>
    <definedName name="_QUA010523" localSheetId="7">#REF!</definedName>
    <definedName name="_QUA010523">#REF!</definedName>
    <definedName name="_QUA010532" localSheetId="15">#REF!</definedName>
    <definedName name="_QUA010532" localSheetId="0">#REF!</definedName>
    <definedName name="_QUA010532" localSheetId="7">#REF!</definedName>
    <definedName name="_QUA010532">#REF!</definedName>
    <definedName name="_QUA010533" localSheetId="15">#REF!</definedName>
    <definedName name="_QUA010533" localSheetId="0">#REF!</definedName>
    <definedName name="_QUA010533" localSheetId="7">#REF!</definedName>
    <definedName name="_QUA010533">#REF!</definedName>
    <definedName name="_QUA010536" localSheetId="15">#REF!</definedName>
    <definedName name="_QUA010536" localSheetId="0">#REF!</definedName>
    <definedName name="_QUA010536" localSheetId="7">#REF!</definedName>
    <definedName name="_QUA010536">#REF!</definedName>
    <definedName name="_QUA010701" localSheetId="15">#REF!</definedName>
    <definedName name="_QUA010701" localSheetId="0">#REF!</definedName>
    <definedName name="_QUA010701" localSheetId="7">#REF!</definedName>
    <definedName name="_QUA010701">#REF!</definedName>
    <definedName name="_QUA010703" localSheetId="15">#REF!</definedName>
    <definedName name="_QUA010703" localSheetId="0">#REF!</definedName>
    <definedName name="_QUA010703" localSheetId="7">#REF!</definedName>
    <definedName name="_QUA010703">#REF!</definedName>
    <definedName name="_QUA010705" localSheetId="15">#REF!</definedName>
    <definedName name="_QUA010705" localSheetId="0">#REF!</definedName>
    <definedName name="_QUA010705" localSheetId="7">#REF!</definedName>
    <definedName name="_QUA010705">#REF!</definedName>
    <definedName name="_QUA010708" localSheetId="15">#REF!</definedName>
    <definedName name="_QUA010708" localSheetId="0">#REF!</definedName>
    <definedName name="_QUA010708" localSheetId="7">#REF!</definedName>
    <definedName name="_QUA010708">#REF!</definedName>
    <definedName name="_QUA010710" localSheetId="15">#REF!</definedName>
    <definedName name="_QUA010710" localSheetId="0">#REF!</definedName>
    <definedName name="_QUA010710" localSheetId="7">#REF!</definedName>
    <definedName name="_QUA010710">#REF!</definedName>
    <definedName name="_QUA010712" localSheetId="15">#REF!</definedName>
    <definedName name="_QUA010712" localSheetId="0">#REF!</definedName>
    <definedName name="_QUA010712" localSheetId="7">#REF!</definedName>
    <definedName name="_QUA010712">#REF!</definedName>
    <definedName name="_QUA010717" localSheetId="15">#REF!</definedName>
    <definedName name="_QUA010717" localSheetId="0">#REF!</definedName>
    <definedName name="_QUA010717" localSheetId="7">#REF!</definedName>
    <definedName name="_QUA010717">#REF!</definedName>
    <definedName name="_QUA010718" localSheetId="15">#REF!</definedName>
    <definedName name="_QUA010718" localSheetId="0">#REF!</definedName>
    <definedName name="_QUA010718" localSheetId="7">#REF!</definedName>
    <definedName name="_QUA010718">#REF!</definedName>
    <definedName name="_QUA020201" localSheetId="15">#REF!</definedName>
    <definedName name="_QUA020201" localSheetId="0">#REF!</definedName>
    <definedName name="_QUA020201" localSheetId="7">#REF!</definedName>
    <definedName name="_QUA020201">#REF!</definedName>
    <definedName name="_QUA020205" localSheetId="15">#REF!</definedName>
    <definedName name="_QUA020205" localSheetId="0">#REF!</definedName>
    <definedName name="_QUA020205" localSheetId="7">#REF!</definedName>
    <definedName name="_QUA020205">#REF!</definedName>
    <definedName name="_QUA020211" localSheetId="15">#REF!</definedName>
    <definedName name="_QUA020211" localSheetId="0">#REF!</definedName>
    <definedName name="_QUA020211" localSheetId="7">#REF!</definedName>
    <definedName name="_QUA020211">#REF!</definedName>
    <definedName name="_QUA020217" localSheetId="15">#REF!</definedName>
    <definedName name="_QUA020217" localSheetId="0">#REF!</definedName>
    <definedName name="_QUA020217" localSheetId="7">#REF!</definedName>
    <definedName name="_QUA020217">#REF!</definedName>
    <definedName name="_QUA030102" localSheetId="15">#REF!</definedName>
    <definedName name="_QUA030102" localSheetId="0">#REF!</definedName>
    <definedName name="_QUA030102" localSheetId="7">#REF!</definedName>
    <definedName name="_QUA030102">#REF!</definedName>
    <definedName name="_QUA030201" localSheetId="15">#REF!</definedName>
    <definedName name="_QUA030201" localSheetId="0">#REF!</definedName>
    <definedName name="_QUA030201" localSheetId="7">#REF!</definedName>
    <definedName name="_QUA030201">#REF!</definedName>
    <definedName name="_QUA030303" localSheetId="15">#REF!</definedName>
    <definedName name="_QUA030303" localSheetId="0">#REF!</definedName>
    <definedName name="_QUA030303" localSheetId="7">#REF!</definedName>
    <definedName name="_QUA030303">#REF!</definedName>
    <definedName name="_QUA030317" localSheetId="15">#REF!</definedName>
    <definedName name="_QUA030317" localSheetId="0">#REF!</definedName>
    <definedName name="_QUA030317" localSheetId="7">#REF!</definedName>
    <definedName name="_QUA030317">#REF!</definedName>
    <definedName name="_QUA040101" localSheetId="15">#REF!</definedName>
    <definedName name="_QUA040101" localSheetId="0">#REF!</definedName>
    <definedName name="_QUA040101" localSheetId="7">#REF!</definedName>
    <definedName name="_QUA040101">#REF!</definedName>
    <definedName name="_QUA040202" localSheetId="15">#REF!</definedName>
    <definedName name="_QUA040202" localSheetId="0">#REF!</definedName>
    <definedName name="_QUA040202" localSheetId="7">#REF!</definedName>
    <definedName name="_QUA040202">#REF!</definedName>
    <definedName name="_QUA050103" localSheetId="15">#REF!</definedName>
    <definedName name="_QUA050103" localSheetId="0">#REF!</definedName>
    <definedName name="_QUA050103" localSheetId="7">#REF!</definedName>
    <definedName name="_QUA050103">#REF!</definedName>
    <definedName name="_QUA050207" localSheetId="15">#REF!</definedName>
    <definedName name="_QUA050207" localSheetId="0">#REF!</definedName>
    <definedName name="_QUA050207" localSheetId="7">#REF!</definedName>
    <definedName name="_QUA050207">#REF!</definedName>
    <definedName name="_QUA060101" localSheetId="15">#REF!</definedName>
    <definedName name="_QUA060101" localSheetId="0">#REF!</definedName>
    <definedName name="_QUA060101" localSheetId="7">#REF!</definedName>
    <definedName name="_QUA060101">#REF!</definedName>
    <definedName name="_QUA080101" localSheetId="15">#REF!</definedName>
    <definedName name="_QUA080101" localSheetId="0">#REF!</definedName>
    <definedName name="_QUA080101" localSheetId="7">#REF!</definedName>
    <definedName name="_QUA080101">#REF!</definedName>
    <definedName name="_QUA080310" localSheetId="15">#REF!</definedName>
    <definedName name="_QUA080310" localSheetId="0">#REF!</definedName>
    <definedName name="_QUA080310" localSheetId="7">#REF!</definedName>
    <definedName name="_QUA080310">#REF!</definedName>
    <definedName name="_QUA090101" localSheetId="15">#REF!</definedName>
    <definedName name="_QUA090101" localSheetId="0">#REF!</definedName>
    <definedName name="_QUA090101" localSheetId="7">#REF!</definedName>
    <definedName name="_QUA090101">#REF!</definedName>
    <definedName name="_QUA100302" localSheetId="15">#REF!</definedName>
    <definedName name="_QUA100302" localSheetId="0">#REF!</definedName>
    <definedName name="_QUA100302" localSheetId="7">#REF!</definedName>
    <definedName name="_QUA100302">#REF!</definedName>
    <definedName name="_QUA110101" localSheetId="15">#REF!</definedName>
    <definedName name="_QUA110101" localSheetId="0">#REF!</definedName>
    <definedName name="_QUA110101" localSheetId="7">#REF!</definedName>
    <definedName name="_QUA110101">#REF!</definedName>
    <definedName name="_QUA110104" localSheetId="15">#REF!</definedName>
    <definedName name="_QUA110104" localSheetId="0">#REF!</definedName>
    <definedName name="_QUA110104" localSheetId="7">#REF!</definedName>
    <definedName name="_QUA110104">#REF!</definedName>
    <definedName name="_QUA110107" localSheetId="15">#REF!</definedName>
    <definedName name="_QUA110107" localSheetId="0">#REF!</definedName>
    <definedName name="_QUA110107" localSheetId="7">#REF!</definedName>
    <definedName name="_QUA110107">#REF!</definedName>
    <definedName name="_QUA120101" localSheetId="15">#REF!</definedName>
    <definedName name="_QUA120101" localSheetId="0">#REF!</definedName>
    <definedName name="_QUA120101" localSheetId="7">#REF!</definedName>
    <definedName name="_QUA120101">#REF!</definedName>
    <definedName name="_QUA120105" localSheetId="15">#REF!</definedName>
    <definedName name="_QUA120105" localSheetId="0">#REF!</definedName>
    <definedName name="_QUA120105" localSheetId="7">#REF!</definedName>
    <definedName name="_QUA120105">#REF!</definedName>
    <definedName name="_QUA120106" localSheetId="15">#REF!</definedName>
    <definedName name="_QUA120106" localSheetId="0">#REF!</definedName>
    <definedName name="_QUA120106" localSheetId="7">#REF!</definedName>
    <definedName name="_QUA120106">#REF!</definedName>
    <definedName name="_QUA120107" localSheetId="15">#REF!</definedName>
    <definedName name="_QUA120107" localSheetId="0">#REF!</definedName>
    <definedName name="_QUA120107" localSheetId="7">#REF!</definedName>
    <definedName name="_QUA120107">#REF!</definedName>
    <definedName name="_QUA120110" localSheetId="15">#REF!</definedName>
    <definedName name="_QUA120110" localSheetId="0">#REF!</definedName>
    <definedName name="_QUA120110" localSheetId="7">#REF!</definedName>
    <definedName name="_QUA120110">#REF!</definedName>
    <definedName name="_QUA120150" localSheetId="15">#REF!</definedName>
    <definedName name="_QUA120150" localSheetId="0">#REF!</definedName>
    <definedName name="_QUA120150" localSheetId="7">#REF!</definedName>
    <definedName name="_QUA120150">#REF!</definedName>
    <definedName name="_QUA130101" localSheetId="15">#REF!</definedName>
    <definedName name="_QUA130101" localSheetId="0">#REF!</definedName>
    <definedName name="_QUA130101" localSheetId="7">#REF!</definedName>
    <definedName name="_QUA130101">#REF!</definedName>
    <definedName name="_QUA130103" localSheetId="15">#REF!</definedName>
    <definedName name="_QUA130103" localSheetId="0">#REF!</definedName>
    <definedName name="_QUA130103" localSheetId="7">#REF!</definedName>
    <definedName name="_QUA130103">#REF!</definedName>
    <definedName name="_QUA130304" localSheetId="15">#REF!</definedName>
    <definedName name="_QUA130304" localSheetId="0">#REF!</definedName>
    <definedName name="_QUA130304" localSheetId="7">#REF!</definedName>
    <definedName name="_QUA130304">#REF!</definedName>
    <definedName name="_QUA130401" localSheetId="15">#REF!</definedName>
    <definedName name="_QUA130401" localSheetId="0">#REF!</definedName>
    <definedName name="_QUA130401" localSheetId="7">#REF!</definedName>
    <definedName name="_QUA130401">#REF!</definedName>
    <definedName name="_QUA140102" localSheetId="15">#REF!</definedName>
    <definedName name="_QUA140102" localSheetId="0">#REF!</definedName>
    <definedName name="_QUA140102" localSheetId="7">#REF!</definedName>
    <definedName name="_QUA140102">#REF!</definedName>
    <definedName name="_QUA140109" localSheetId="15">#REF!</definedName>
    <definedName name="_QUA140109" localSheetId="0">#REF!</definedName>
    <definedName name="_QUA140109" localSheetId="7">#REF!</definedName>
    <definedName name="_QUA140109">#REF!</definedName>
    <definedName name="_QUA140113" localSheetId="15">#REF!</definedName>
    <definedName name="_QUA140113" localSheetId="0">#REF!</definedName>
    <definedName name="_QUA140113" localSheetId="7">#REF!</definedName>
    <definedName name="_QUA140113">#REF!</definedName>
    <definedName name="_QUA140122" localSheetId="15">#REF!</definedName>
    <definedName name="_QUA140122" localSheetId="0">#REF!</definedName>
    <definedName name="_QUA140122" localSheetId="7">#REF!</definedName>
    <definedName name="_QUA140122">#REF!</definedName>
    <definedName name="_QUA140126" localSheetId="15">#REF!</definedName>
    <definedName name="_QUA140126" localSheetId="0">#REF!</definedName>
    <definedName name="_QUA140126" localSheetId="7">#REF!</definedName>
    <definedName name="_QUA140126">#REF!</definedName>
    <definedName name="_QUA140129" localSheetId="15">#REF!</definedName>
    <definedName name="_QUA140129" localSheetId="0">#REF!</definedName>
    <definedName name="_QUA140129" localSheetId="7">#REF!</definedName>
    <definedName name="_QUA140129">#REF!</definedName>
    <definedName name="_QUA140135" localSheetId="15">#REF!</definedName>
    <definedName name="_QUA140135" localSheetId="0">#REF!</definedName>
    <definedName name="_QUA140135" localSheetId="7">#REF!</definedName>
    <definedName name="_QUA140135">#REF!</definedName>
    <definedName name="_QUA140143" localSheetId="15">#REF!</definedName>
    <definedName name="_QUA140143" localSheetId="0">#REF!</definedName>
    <definedName name="_QUA140143" localSheetId="7">#REF!</definedName>
    <definedName name="_QUA140143">#REF!</definedName>
    <definedName name="_QUA140145" localSheetId="15">#REF!</definedName>
    <definedName name="_QUA140145" localSheetId="0">#REF!</definedName>
    <definedName name="_QUA140145" localSheetId="7">#REF!</definedName>
    <definedName name="_QUA140145">#REF!</definedName>
    <definedName name="_QUA150130" localSheetId="15">#REF!</definedName>
    <definedName name="_QUA150130" localSheetId="0">#REF!</definedName>
    <definedName name="_QUA150130" localSheetId="7">#REF!</definedName>
    <definedName name="_QUA150130">#REF!</definedName>
    <definedName name="_QUA170101" localSheetId="15">#REF!</definedName>
    <definedName name="_QUA170101" localSheetId="0">#REF!</definedName>
    <definedName name="_QUA170101" localSheetId="7">#REF!</definedName>
    <definedName name="_QUA170101">#REF!</definedName>
    <definedName name="_QUA170102" localSheetId="15">#REF!</definedName>
    <definedName name="_QUA170102" localSheetId="0">#REF!</definedName>
    <definedName name="_QUA170102" localSheetId="7">#REF!</definedName>
    <definedName name="_QUA170102">#REF!</definedName>
    <definedName name="_QUA170103" localSheetId="15">#REF!</definedName>
    <definedName name="_QUA170103" localSheetId="0">#REF!</definedName>
    <definedName name="_QUA170103" localSheetId="7">#REF!</definedName>
    <definedName name="_QUA170103">#REF!</definedName>
    <definedName name="_R" localSheetId="15">#REF!</definedName>
    <definedName name="_R" localSheetId="0">#REF!</definedName>
    <definedName name="_R" localSheetId="7">#REF!</definedName>
    <definedName name="_R">#REF!</definedName>
    <definedName name="_REC11100" localSheetId="15">#REF!</definedName>
    <definedName name="_REC11100" localSheetId="0">#REF!</definedName>
    <definedName name="_REC11100" localSheetId="7">#REF!</definedName>
    <definedName name="_REC11100">#REF!</definedName>
    <definedName name="_REC11110" localSheetId="15">#REF!</definedName>
    <definedName name="_REC11110" localSheetId="0">#REF!</definedName>
    <definedName name="_REC11110" localSheetId="7">#REF!</definedName>
    <definedName name="_REC11110">#REF!</definedName>
    <definedName name="_REC11115" localSheetId="15">#REF!</definedName>
    <definedName name="_REC11115" localSheetId="0">#REF!</definedName>
    <definedName name="_REC11115" localSheetId="7">#REF!</definedName>
    <definedName name="_REC11115">#REF!</definedName>
    <definedName name="_REC11125" localSheetId="15">#REF!</definedName>
    <definedName name="_REC11125" localSheetId="0">#REF!</definedName>
    <definedName name="_REC11125" localSheetId="7">#REF!</definedName>
    <definedName name="_REC11125">#REF!</definedName>
    <definedName name="_REC11130" localSheetId="15">#REF!</definedName>
    <definedName name="_REC11130" localSheetId="0">#REF!</definedName>
    <definedName name="_REC11130" localSheetId="7">#REF!</definedName>
    <definedName name="_REC11130">#REF!</definedName>
    <definedName name="_REC11135" localSheetId="15">#REF!</definedName>
    <definedName name="_REC11135" localSheetId="0">#REF!</definedName>
    <definedName name="_REC11135" localSheetId="7">#REF!</definedName>
    <definedName name="_REC11135">#REF!</definedName>
    <definedName name="_REC11145" localSheetId="15">#REF!</definedName>
    <definedName name="_REC11145" localSheetId="0">#REF!</definedName>
    <definedName name="_REC11145" localSheetId="7">#REF!</definedName>
    <definedName name="_REC11145">#REF!</definedName>
    <definedName name="_REC11150" localSheetId="15">#REF!</definedName>
    <definedName name="_REC11150" localSheetId="0">#REF!</definedName>
    <definedName name="_REC11150" localSheetId="7">#REF!</definedName>
    <definedName name="_REC11150">#REF!</definedName>
    <definedName name="_REC11165" localSheetId="15">#REF!</definedName>
    <definedName name="_REC11165" localSheetId="0">#REF!</definedName>
    <definedName name="_REC11165" localSheetId="7">#REF!</definedName>
    <definedName name="_REC11165">#REF!</definedName>
    <definedName name="_REC11170" localSheetId="15">#REF!</definedName>
    <definedName name="_REC11170" localSheetId="0">#REF!</definedName>
    <definedName name="_REC11170" localSheetId="7">#REF!</definedName>
    <definedName name="_REC11170">#REF!</definedName>
    <definedName name="_REC11180" localSheetId="15">#REF!</definedName>
    <definedName name="_REC11180" localSheetId="0">#REF!</definedName>
    <definedName name="_REC11180" localSheetId="7">#REF!</definedName>
    <definedName name="_REC11180">#REF!</definedName>
    <definedName name="_REC11185" localSheetId="15">#REF!</definedName>
    <definedName name="_REC11185" localSheetId="0">#REF!</definedName>
    <definedName name="_REC11185" localSheetId="7">#REF!</definedName>
    <definedName name="_REC11185">#REF!</definedName>
    <definedName name="_REC11220" localSheetId="15">#REF!</definedName>
    <definedName name="_REC11220" localSheetId="0">#REF!</definedName>
    <definedName name="_REC11220" localSheetId="7">#REF!</definedName>
    <definedName name="_REC11220">#REF!</definedName>
    <definedName name="_REC12105" localSheetId="15">#REF!</definedName>
    <definedName name="_REC12105" localSheetId="0">#REF!</definedName>
    <definedName name="_REC12105" localSheetId="7">#REF!</definedName>
    <definedName name="_REC12105">#REF!</definedName>
    <definedName name="_REC12555" localSheetId="15">#REF!</definedName>
    <definedName name="_REC12555" localSheetId="0">#REF!</definedName>
    <definedName name="_REC12555" localSheetId="7">#REF!</definedName>
    <definedName name="_REC12555">#REF!</definedName>
    <definedName name="_REC12570" localSheetId="15">#REF!</definedName>
    <definedName name="_REC12570" localSheetId="0">#REF!</definedName>
    <definedName name="_REC12570" localSheetId="7">#REF!</definedName>
    <definedName name="_REC12570">#REF!</definedName>
    <definedName name="_REC12575" localSheetId="15">#REF!</definedName>
    <definedName name="_REC12575" localSheetId="0">#REF!</definedName>
    <definedName name="_REC12575" localSheetId="7">#REF!</definedName>
    <definedName name="_REC12575">#REF!</definedName>
    <definedName name="_REC12580" localSheetId="15">#REF!</definedName>
    <definedName name="_REC12580" localSheetId="0">#REF!</definedName>
    <definedName name="_REC12580" localSheetId="7">#REF!</definedName>
    <definedName name="_REC12580">#REF!</definedName>
    <definedName name="_REC12600" localSheetId="15">#REF!</definedName>
    <definedName name="_REC12600" localSheetId="0">#REF!</definedName>
    <definedName name="_REC12600" localSheetId="7">#REF!</definedName>
    <definedName name="_REC12600">#REF!</definedName>
    <definedName name="_REC12610" localSheetId="15">#REF!</definedName>
    <definedName name="_REC12610" localSheetId="0">#REF!</definedName>
    <definedName name="_REC12610" localSheetId="7">#REF!</definedName>
    <definedName name="_REC12610">#REF!</definedName>
    <definedName name="_REC12630" localSheetId="15">#REF!</definedName>
    <definedName name="_REC12630" localSheetId="0">#REF!</definedName>
    <definedName name="_REC12630" localSheetId="7">#REF!</definedName>
    <definedName name="_REC12630">#REF!</definedName>
    <definedName name="_REC12631" localSheetId="15">#REF!</definedName>
    <definedName name="_REC12631" localSheetId="0">#REF!</definedName>
    <definedName name="_REC12631" localSheetId="7">#REF!</definedName>
    <definedName name="_REC12631">#REF!</definedName>
    <definedName name="_REC12640" localSheetId="15">#REF!</definedName>
    <definedName name="_REC12640" localSheetId="0">#REF!</definedName>
    <definedName name="_REC12640" localSheetId="7">#REF!</definedName>
    <definedName name="_REC12640">#REF!</definedName>
    <definedName name="_REC12645" localSheetId="15">#REF!</definedName>
    <definedName name="_REC12645" localSheetId="0">#REF!</definedName>
    <definedName name="_REC12645" localSheetId="7">#REF!</definedName>
    <definedName name="_REC12645">#REF!</definedName>
    <definedName name="_REC12665" localSheetId="15">#REF!</definedName>
    <definedName name="_REC12665" localSheetId="0">#REF!</definedName>
    <definedName name="_REC12665" localSheetId="7">#REF!</definedName>
    <definedName name="_REC12665">#REF!</definedName>
    <definedName name="_REC12690" localSheetId="15">#REF!</definedName>
    <definedName name="_REC12690" localSheetId="0">#REF!</definedName>
    <definedName name="_REC12690" localSheetId="7">#REF!</definedName>
    <definedName name="_REC12690">#REF!</definedName>
    <definedName name="_REC12700" localSheetId="15">#REF!</definedName>
    <definedName name="_REC12700" localSheetId="0">#REF!</definedName>
    <definedName name="_REC12700" localSheetId="7">#REF!</definedName>
    <definedName name="_REC12700">#REF!</definedName>
    <definedName name="_REC12710" localSheetId="15">#REF!</definedName>
    <definedName name="_REC12710" localSheetId="0">#REF!</definedName>
    <definedName name="_REC12710" localSheetId="7">#REF!</definedName>
    <definedName name="_REC12710">#REF!</definedName>
    <definedName name="_REC13111" localSheetId="15">#REF!</definedName>
    <definedName name="_REC13111" localSheetId="0">#REF!</definedName>
    <definedName name="_REC13111" localSheetId="7">#REF!</definedName>
    <definedName name="_REC13111">#REF!</definedName>
    <definedName name="_REC13112" localSheetId="15">#REF!</definedName>
    <definedName name="_REC13112" localSheetId="0">#REF!</definedName>
    <definedName name="_REC13112" localSheetId="7">#REF!</definedName>
    <definedName name="_REC13112">#REF!</definedName>
    <definedName name="_REC13121" localSheetId="15">#REF!</definedName>
    <definedName name="_REC13121" localSheetId="0">#REF!</definedName>
    <definedName name="_REC13121" localSheetId="7">#REF!</definedName>
    <definedName name="_REC13121">#REF!</definedName>
    <definedName name="_REC13720" localSheetId="15">#REF!</definedName>
    <definedName name="_REC13720" localSheetId="0">#REF!</definedName>
    <definedName name="_REC13720" localSheetId="7">#REF!</definedName>
    <definedName name="_REC13720">#REF!</definedName>
    <definedName name="_REC14100" localSheetId="15">#REF!</definedName>
    <definedName name="_REC14100" localSheetId="0">#REF!</definedName>
    <definedName name="_REC14100" localSheetId="7">#REF!</definedName>
    <definedName name="_REC14100">#REF!</definedName>
    <definedName name="_REC14161" localSheetId="15">#REF!</definedName>
    <definedName name="_REC14161" localSheetId="0">#REF!</definedName>
    <definedName name="_REC14161" localSheetId="7">#REF!</definedName>
    <definedName name="_REC14161">#REF!</definedName>
    <definedName name="_REC14195" localSheetId="15">#REF!</definedName>
    <definedName name="_REC14195" localSheetId="0">#REF!</definedName>
    <definedName name="_REC14195" localSheetId="7">#REF!</definedName>
    <definedName name="_REC14195">#REF!</definedName>
    <definedName name="_REC14205" localSheetId="15">#REF!</definedName>
    <definedName name="_REC14205" localSheetId="0">#REF!</definedName>
    <definedName name="_REC14205" localSheetId="7">#REF!</definedName>
    <definedName name="_REC14205">#REF!</definedName>
    <definedName name="_REC14260" localSheetId="15">#REF!</definedName>
    <definedName name="_REC14260" localSheetId="0">#REF!</definedName>
    <definedName name="_REC14260" localSheetId="7">#REF!</definedName>
    <definedName name="_REC14260">#REF!</definedName>
    <definedName name="_REC14500" localSheetId="15">#REF!</definedName>
    <definedName name="_REC14500" localSheetId="0">#REF!</definedName>
    <definedName name="_REC14500" localSheetId="7">#REF!</definedName>
    <definedName name="_REC14500">#REF!</definedName>
    <definedName name="_REC14515" localSheetId="15">#REF!</definedName>
    <definedName name="_REC14515" localSheetId="0">#REF!</definedName>
    <definedName name="_REC14515" localSheetId="7">#REF!</definedName>
    <definedName name="_REC14515">#REF!</definedName>
    <definedName name="_REC14555" localSheetId="15">#REF!</definedName>
    <definedName name="_REC14555" localSheetId="0">#REF!</definedName>
    <definedName name="_REC14555" localSheetId="7">#REF!</definedName>
    <definedName name="_REC14555">#REF!</definedName>
    <definedName name="_REC14565" localSheetId="15">#REF!</definedName>
    <definedName name="_REC14565" localSheetId="0">#REF!</definedName>
    <definedName name="_REC14565" localSheetId="7">#REF!</definedName>
    <definedName name="_REC14565">#REF!</definedName>
    <definedName name="_REC15135" localSheetId="15">#REF!</definedName>
    <definedName name="_REC15135" localSheetId="0">#REF!</definedName>
    <definedName name="_REC15135" localSheetId="7">#REF!</definedName>
    <definedName name="_REC15135">#REF!</definedName>
    <definedName name="_REC15140" localSheetId="15">#REF!</definedName>
    <definedName name="_REC15140" localSheetId="0">#REF!</definedName>
    <definedName name="_REC15140" localSheetId="7">#REF!</definedName>
    <definedName name="_REC15140">#REF!</definedName>
    <definedName name="_REC15195" localSheetId="15">#REF!</definedName>
    <definedName name="_REC15195" localSheetId="0">#REF!</definedName>
    <definedName name="_REC15195" localSheetId="7">#REF!</definedName>
    <definedName name="_REC15195">#REF!</definedName>
    <definedName name="_REC15225" localSheetId="15">#REF!</definedName>
    <definedName name="_REC15225" localSheetId="0">#REF!</definedName>
    <definedName name="_REC15225" localSheetId="7">#REF!</definedName>
    <definedName name="_REC15225">#REF!</definedName>
    <definedName name="_REC15230" localSheetId="15">#REF!</definedName>
    <definedName name="_REC15230" localSheetId="0">#REF!</definedName>
    <definedName name="_REC15230" localSheetId="7">#REF!</definedName>
    <definedName name="_REC15230">#REF!</definedName>
    <definedName name="_REC15515" localSheetId="15">#REF!</definedName>
    <definedName name="_REC15515" localSheetId="0">#REF!</definedName>
    <definedName name="_REC15515" localSheetId="7">#REF!</definedName>
    <definedName name="_REC15515">#REF!</definedName>
    <definedName name="_REC15560" localSheetId="15">#REF!</definedName>
    <definedName name="_REC15560" localSheetId="0">#REF!</definedName>
    <definedName name="_REC15560" localSheetId="7">#REF!</definedName>
    <definedName name="_REC15560">#REF!</definedName>
    <definedName name="_REC15565" localSheetId="15">#REF!</definedName>
    <definedName name="_REC15565" localSheetId="0">#REF!</definedName>
    <definedName name="_REC15565" localSheetId="7">#REF!</definedName>
    <definedName name="_REC15565">#REF!</definedName>
    <definedName name="_REC15570" localSheetId="15">#REF!</definedName>
    <definedName name="_REC15570" localSheetId="0">#REF!</definedName>
    <definedName name="_REC15570" localSheetId="7">#REF!</definedName>
    <definedName name="_REC15570">#REF!</definedName>
    <definedName name="_REC15575" localSheetId="15">#REF!</definedName>
    <definedName name="_REC15575" localSheetId="0">#REF!</definedName>
    <definedName name="_REC15575" localSheetId="7">#REF!</definedName>
    <definedName name="_REC15575">#REF!</definedName>
    <definedName name="_REC15583" localSheetId="15">#REF!</definedName>
    <definedName name="_REC15583" localSheetId="0">#REF!</definedName>
    <definedName name="_REC15583" localSheetId="7">#REF!</definedName>
    <definedName name="_REC15583">#REF!</definedName>
    <definedName name="_REC15590" localSheetId="15">#REF!</definedName>
    <definedName name="_REC15590" localSheetId="0">#REF!</definedName>
    <definedName name="_REC15590" localSheetId="7">#REF!</definedName>
    <definedName name="_REC15590">#REF!</definedName>
    <definedName name="_REC15591" localSheetId="15">#REF!</definedName>
    <definedName name="_REC15591" localSheetId="0">#REF!</definedName>
    <definedName name="_REC15591" localSheetId="7">#REF!</definedName>
    <definedName name="_REC15591">#REF!</definedName>
    <definedName name="_REC15610" localSheetId="15">#REF!</definedName>
    <definedName name="_REC15610" localSheetId="0">#REF!</definedName>
    <definedName name="_REC15610" localSheetId="7">#REF!</definedName>
    <definedName name="_REC15610">#REF!</definedName>
    <definedName name="_REC15625" localSheetId="15">#REF!</definedName>
    <definedName name="_REC15625" localSheetId="0">#REF!</definedName>
    <definedName name="_REC15625" localSheetId="7">#REF!</definedName>
    <definedName name="_REC15625">#REF!</definedName>
    <definedName name="_REC15635" localSheetId="15">#REF!</definedName>
    <definedName name="_REC15635" localSheetId="0">#REF!</definedName>
    <definedName name="_REC15635" localSheetId="7">#REF!</definedName>
    <definedName name="_REC15635">#REF!</definedName>
    <definedName name="_REC15655" localSheetId="15">#REF!</definedName>
    <definedName name="_REC15655" localSheetId="0">#REF!</definedName>
    <definedName name="_REC15655" localSheetId="7">#REF!</definedName>
    <definedName name="_REC15655">#REF!</definedName>
    <definedName name="_REC15665" localSheetId="15">#REF!</definedName>
    <definedName name="_REC15665" localSheetId="0">#REF!</definedName>
    <definedName name="_REC15665" localSheetId="7">#REF!</definedName>
    <definedName name="_REC15665">#REF!</definedName>
    <definedName name="_REC16515" localSheetId="15">#REF!</definedName>
    <definedName name="_REC16515" localSheetId="0">#REF!</definedName>
    <definedName name="_REC16515" localSheetId="7">#REF!</definedName>
    <definedName name="_REC16515">#REF!</definedName>
    <definedName name="_REC16535" localSheetId="15">#REF!</definedName>
    <definedName name="_REC16535" localSheetId="0">#REF!</definedName>
    <definedName name="_REC16535" localSheetId="7">#REF!</definedName>
    <definedName name="_REC16535">#REF!</definedName>
    <definedName name="_REC17140" localSheetId="15">#REF!</definedName>
    <definedName name="_REC17140" localSheetId="0">#REF!</definedName>
    <definedName name="_REC17140" localSheetId="7">#REF!</definedName>
    <definedName name="_REC17140">#REF!</definedName>
    <definedName name="_REC19500" localSheetId="15">#REF!</definedName>
    <definedName name="_REC19500" localSheetId="0">#REF!</definedName>
    <definedName name="_REC19500" localSheetId="7">#REF!</definedName>
    <definedName name="_REC19500">#REF!</definedName>
    <definedName name="_REC19501" localSheetId="15">#REF!</definedName>
    <definedName name="_REC19501" localSheetId="0">#REF!</definedName>
    <definedName name="_REC19501" localSheetId="7">#REF!</definedName>
    <definedName name="_REC19501">#REF!</definedName>
    <definedName name="_REC19502" localSheetId="15">#REF!</definedName>
    <definedName name="_REC19502" localSheetId="0">#REF!</definedName>
    <definedName name="_REC19502" localSheetId="7">#REF!</definedName>
    <definedName name="_REC19502">#REF!</definedName>
    <definedName name="_REC19503" localSheetId="15">#REF!</definedName>
    <definedName name="_REC19503" localSheetId="0">#REF!</definedName>
    <definedName name="_REC19503" localSheetId="7">#REF!</definedName>
    <definedName name="_REC19503">#REF!</definedName>
    <definedName name="_REC19504" localSheetId="15">#REF!</definedName>
    <definedName name="_REC19504" localSheetId="0">#REF!</definedName>
    <definedName name="_REC19504" localSheetId="7">#REF!</definedName>
    <definedName name="_REC19504">#REF!</definedName>
    <definedName name="_REC19505" localSheetId="15">#REF!</definedName>
    <definedName name="_REC19505" localSheetId="0">#REF!</definedName>
    <definedName name="_REC19505" localSheetId="7">#REF!</definedName>
    <definedName name="_REC19505">#REF!</definedName>
    <definedName name="_REC20100" localSheetId="15">#REF!</definedName>
    <definedName name="_REC20100" localSheetId="0">#REF!</definedName>
    <definedName name="_REC20100" localSheetId="7">#REF!</definedName>
    <definedName name="_REC20100">#REF!</definedName>
    <definedName name="_REC20105" localSheetId="15">#REF!</definedName>
    <definedName name="_REC20105" localSheetId="0">#REF!</definedName>
    <definedName name="_REC20105" localSheetId="7">#REF!</definedName>
    <definedName name="_REC20105">#REF!</definedName>
    <definedName name="_REC20110" localSheetId="15">#REF!</definedName>
    <definedName name="_REC20110" localSheetId="0">#REF!</definedName>
    <definedName name="_REC20110" localSheetId="7">#REF!</definedName>
    <definedName name="_REC20110">#REF!</definedName>
    <definedName name="_REC20115" localSheetId="15">#REF!</definedName>
    <definedName name="_REC20115" localSheetId="0">#REF!</definedName>
    <definedName name="_REC20115" localSheetId="7">#REF!</definedName>
    <definedName name="_REC20115">#REF!</definedName>
    <definedName name="_REC20130" localSheetId="15">#REF!</definedName>
    <definedName name="_REC20130" localSheetId="0">#REF!</definedName>
    <definedName name="_REC20130" localSheetId="7">#REF!</definedName>
    <definedName name="_REC20130">#REF!</definedName>
    <definedName name="_REC20135" localSheetId="15">#REF!</definedName>
    <definedName name="_REC20135" localSheetId="0">#REF!</definedName>
    <definedName name="_REC20135" localSheetId="7">#REF!</definedName>
    <definedName name="_REC20135">#REF!</definedName>
    <definedName name="_REC20140" localSheetId="15">#REF!</definedName>
    <definedName name="_REC20140" localSheetId="0">#REF!</definedName>
    <definedName name="_REC20140" localSheetId="7">#REF!</definedName>
    <definedName name="_REC20140">#REF!</definedName>
    <definedName name="_REC20145" localSheetId="15">#REF!</definedName>
    <definedName name="_REC20145" localSheetId="0">#REF!</definedName>
    <definedName name="_REC20145" localSheetId="7">#REF!</definedName>
    <definedName name="_REC20145">#REF!</definedName>
    <definedName name="_REC20150" localSheetId="15">#REF!</definedName>
    <definedName name="_REC20150" localSheetId="0">#REF!</definedName>
    <definedName name="_REC20150" localSheetId="7">#REF!</definedName>
    <definedName name="_REC20150">#REF!</definedName>
    <definedName name="_REC20155" localSheetId="15">#REF!</definedName>
    <definedName name="_REC20155" localSheetId="0">#REF!</definedName>
    <definedName name="_REC20155" localSheetId="7">#REF!</definedName>
    <definedName name="_REC20155">#REF!</definedName>
    <definedName name="_REC20175" localSheetId="15">#REF!</definedName>
    <definedName name="_REC20175" localSheetId="0">#REF!</definedName>
    <definedName name="_REC20175" localSheetId="7">#REF!</definedName>
    <definedName name="_REC20175">#REF!</definedName>
    <definedName name="_REC20185" localSheetId="15">#REF!</definedName>
    <definedName name="_REC20185" localSheetId="0">#REF!</definedName>
    <definedName name="_REC20185" localSheetId="7">#REF!</definedName>
    <definedName name="_REC20185">#REF!</definedName>
    <definedName name="_REC20190" localSheetId="15">#REF!</definedName>
    <definedName name="_REC20190" localSheetId="0">#REF!</definedName>
    <definedName name="_REC20190" localSheetId="7">#REF!</definedName>
    <definedName name="_REC20190">#REF!</definedName>
    <definedName name="_REC20195" localSheetId="15">#REF!</definedName>
    <definedName name="_REC20195" localSheetId="0">#REF!</definedName>
    <definedName name="_REC20195" localSheetId="7">#REF!</definedName>
    <definedName name="_REC20195">#REF!</definedName>
    <definedName name="_REC20210" localSheetId="15">#REF!</definedName>
    <definedName name="_REC20210" localSheetId="0">#REF!</definedName>
    <definedName name="_REC20210" localSheetId="7">#REF!</definedName>
    <definedName name="_REC20210">#REF!</definedName>
    <definedName name="_RET1">[1]Regula!$J$36</definedName>
    <definedName name="_svi2" localSheetId="15">#REF!</definedName>
    <definedName name="_svi2" localSheetId="0">#REF!</definedName>
    <definedName name="_svi2" localSheetId="7">#REF!</definedName>
    <definedName name="_svi2">#REF!</definedName>
    <definedName name="_TT102" localSheetId="0">'[2]Relatório-1ª med.'!#REF!</definedName>
    <definedName name="_TT102" localSheetId="7">'[2]Relatório-1ª med.'!#REF!</definedName>
    <definedName name="_TT102">'[2]Relatório-1ª med.'!#REF!</definedName>
    <definedName name="_TT107" localSheetId="0">'[2]Relatório-1ª med.'!#REF!</definedName>
    <definedName name="_TT107" localSheetId="7">'[2]Relatório-1ª med.'!#REF!</definedName>
    <definedName name="_TT107">'[2]Relatório-1ª med.'!#REF!</definedName>
    <definedName name="_TT121" localSheetId="0">'[2]Relatório-1ª med.'!#REF!</definedName>
    <definedName name="_TT121" localSheetId="7">'[2]Relatório-1ª med.'!#REF!</definedName>
    <definedName name="_TT121">'[2]Relatório-1ª med.'!#REF!</definedName>
    <definedName name="_TT123" localSheetId="0">'[2]Relatório-1ª med.'!#REF!</definedName>
    <definedName name="_TT123" localSheetId="7">'[2]Relatório-1ª med.'!#REF!</definedName>
    <definedName name="_TT123">'[2]Relatório-1ª med.'!#REF!</definedName>
    <definedName name="_TT19" localSheetId="0">'[2]Relatório-1ª med.'!#REF!</definedName>
    <definedName name="_TT19" localSheetId="7">'[2]Relatório-1ª med.'!#REF!</definedName>
    <definedName name="_TT19">'[2]Relatório-1ª med.'!#REF!</definedName>
    <definedName name="_TT20" localSheetId="0">'[2]Relatório-1ª med.'!#REF!</definedName>
    <definedName name="_TT20" localSheetId="7">'[2]Relatório-1ª med.'!#REF!</definedName>
    <definedName name="_TT20">'[2]Relatório-1ª med.'!#REF!</definedName>
    <definedName name="_TT21" localSheetId="0">'[2]Relatório-1ª med.'!#REF!</definedName>
    <definedName name="_TT21" localSheetId="7">'[2]Relatório-1ª med.'!#REF!</definedName>
    <definedName name="_TT21">'[2]Relatório-1ª med.'!#REF!</definedName>
    <definedName name="_TT22" localSheetId="0">'[2]Relatório-1ª med.'!#REF!</definedName>
    <definedName name="_TT22" localSheetId="7">'[2]Relatório-1ª med.'!#REF!</definedName>
    <definedName name="_TT22">'[2]Relatório-1ª med.'!#REF!</definedName>
    <definedName name="_TT26" localSheetId="0">'[2]Relatório-1ª med.'!#REF!</definedName>
    <definedName name="_TT26" localSheetId="7">'[2]Relatório-1ª med.'!#REF!</definedName>
    <definedName name="_TT26">'[2]Relatório-1ª med.'!#REF!</definedName>
    <definedName name="_TT27" localSheetId="0">'[2]Relatório-1ª med.'!#REF!</definedName>
    <definedName name="_TT27" localSheetId="7">'[2]Relatório-1ª med.'!#REF!</definedName>
    <definedName name="_TT27">'[2]Relatório-1ª med.'!#REF!</definedName>
    <definedName name="_TT28" localSheetId="0">'[2]Relatório-1ª med.'!#REF!</definedName>
    <definedName name="_TT28" localSheetId="7">'[2]Relatório-1ª med.'!#REF!</definedName>
    <definedName name="_TT28">'[2]Relatório-1ª med.'!#REF!</definedName>
    <definedName name="_TT30" localSheetId="0">'[2]Relatório-1ª med.'!#REF!</definedName>
    <definedName name="_TT30" localSheetId="7">'[2]Relatório-1ª med.'!#REF!</definedName>
    <definedName name="_TT30">'[2]Relatório-1ª med.'!#REF!</definedName>
    <definedName name="_TT31" localSheetId="0">'[2]Relatório-1ª med.'!#REF!</definedName>
    <definedName name="_TT31" localSheetId="7">'[2]Relatório-1ª med.'!#REF!</definedName>
    <definedName name="_TT31">'[2]Relatório-1ª med.'!#REF!</definedName>
    <definedName name="_TT32" localSheetId="0">'[2]Relatório-1ª med.'!#REF!</definedName>
    <definedName name="_TT32" localSheetId="7">'[2]Relatório-1ª med.'!#REF!</definedName>
    <definedName name="_TT32">'[2]Relatório-1ª med.'!#REF!</definedName>
    <definedName name="_TT33" localSheetId="0">'[2]Relatório-1ª med.'!#REF!</definedName>
    <definedName name="_TT33" localSheetId="7">'[2]Relatório-1ª med.'!#REF!</definedName>
    <definedName name="_TT33">'[2]Relatório-1ª med.'!#REF!</definedName>
    <definedName name="_TT34" localSheetId="0">'[2]Relatório-1ª med.'!#REF!</definedName>
    <definedName name="_TT34" localSheetId="7">'[2]Relatório-1ª med.'!#REF!</definedName>
    <definedName name="_TT34">'[2]Relatório-1ª med.'!#REF!</definedName>
    <definedName name="_TT36" localSheetId="0">'[2]Relatório-1ª med.'!#REF!</definedName>
    <definedName name="_TT36" localSheetId="7">'[2]Relatório-1ª med.'!#REF!</definedName>
    <definedName name="_TT36">'[2]Relatório-1ª med.'!#REF!</definedName>
    <definedName name="_TT37" localSheetId="0">'[2]Relatório-1ª med.'!#REF!</definedName>
    <definedName name="_TT37" localSheetId="7">'[2]Relatório-1ª med.'!#REF!</definedName>
    <definedName name="_TT37">'[2]Relatório-1ª med.'!#REF!</definedName>
    <definedName name="_TT38" localSheetId="0">'[2]Relatório-1ª med.'!#REF!</definedName>
    <definedName name="_TT38" localSheetId="7">'[2]Relatório-1ª med.'!#REF!</definedName>
    <definedName name="_TT38">'[2]Relatório-1ª med.'!#REF!</definedName>
    <definedName name="_TT39" localSheetId="0">'[2]Relatório-1ª med.'!#REF!</definedName>
    <definedName name="_TT39" localSheetId="7">'[2]Relatório-1ª med.'!#REF!</definedName>
    <definedName name="_TT39">'[2]Relatório-1ª med.'!#REF!</definedName>
    <definedName name="_TT40" localSheetId="0">'[2]Relatório-1ª med.'!#REF!</definedName>
    <definedName name="_TT40" localSheetId="7">'[2]Relatório-1ª med.'!#REF!</definedName>
    <definedName name="_TT40">'[2]Relatório-1ª med.'!#REF!</definedName>
    <definedName name="_TT5" localSheetId="0">'[2]Relatório-1ª med.'!#REF!</definedName>
    <definedName name="_TT5" localSheetId="7">'[2]Relatório-1ª med.'!#REF!</definedName>
    <definedName name="_TT5">'[2]Relatório-1ª med.'!#REF!</definedName>
    <definedName name="_TT52" localSheetId="0">'[2]Relatório-1ª med.'!#REF!</definedName>
    <definedName name="_TT52" localSheetId="7">'[2]Relatório-1ª med.'!#REF!</definedName>
    <definedName name="_TT52">'[2]Relatório-1ª med.'!#REF!</definedName>
    <definedName name="_TT53" localSheetId="0">'[2]Relatório-1ª med.'!#REF!</definedName>
    <definedName name="_TT53" localSheetId="7">'[2]Relatório-1ª med.'!#REF!</definedName>
    <definedName name="_TT53">'[2]Relatório-1ª med.'!#REF!</definedName>
    <definedName name="_TT54" localSheetId="0">'[2]Relatório-1ª med.'!#REF!</definedName>
    <definedName name="_TT54" localSheetId="7">'[2]Relatório-1ª med.'!#REF!</definedName>
    <definedName name="_TT54">'[2]Relatório-1ª med.'!#REF!</definedName>
    <definedName name="_TT55" localSheetId="0">'[2]Relatório-1ª med.'!#REF!</definedName>
    <definedName name="_TT55" localSheetId="7">'[2]Relatório-1ª med.'!#REF!</definedName>
    <definedName name="_TT55">'[2]Relatório-1ª med.'!#REF!</definedName>
    <definedName name="_TT6" localSheetId="0">'[2]Relatório-1ª med.'!#REF!</definedName>
    <definedName name="_TT6" localSheetId="7">'[2]Relatório-1ª med.'!#REF!</definedName>
    <definedName name="_TT6">'[2]Relatório-1ª med.'!#REF!</definedName>
    <definedName name="_TT60" localSheetId="0">'[2]Relatório-1ª med.'!#REF!</definedName>
    <definedName name="_TT60" localSheetId="7">'[2]Relatório-1ª med.'!#REF!</definedName>
    <definedName name="_TT60">'[2]Relatório-1ª med.'!#REF!</definedName>
    <definedName name="_TT61" localSheetId="0">'[2]Relatório-1ª med.'!#REF!</definedName>
    <definedName name="_TT61" localSheetId="7">'[2]Relatório-1ª med.'!#REF!</definedName>
    <definedName name="_TT61">'[2]Relatório-1ª med.'!#REF!</definedName>
    <definedName name="_TT69" localSheetId="0">'[2]Relatório-1ª med.'!#REF!</definedName>
    <definedName name="_TT69" localSheetId="7">'[2]Relatório-1ª med.'!#REF!</definedName>
    <definedName name="_TT69">'[2]Relatório-1ª med.'!#REF!</definedName>
    <definedName name="_TT7" localSheetId="0">'[2]Relatório-1ª med.'!#REF!</definedName>
    <definedName name="_TT7" localSheetId="7">'[2]Relatório-1ª med.'!#REF!</definedName>
    <definedName name="_TT7">'[2]Relatório-1ª med.'!#REF!</definedName>
    <definedName name="_TT70" localSheetId="0">'[2]Relatório-1ª med.'!#REF!</definedName>
    <definedName name="_TT70" localSheetId="7">'[2]Relatório-1ª med.'!#REF!</definedName>
    <definedName name="_TT70">'[2]Relatório-1ª med.'!#REF!</definedName>
    <definedName name="_TT71" localSheetId="0">'[2]Relatório-1ª med.'!#REF!</definedName>
    <definedName name="_TT71" localSheetId="7">'[2]Relatório-1ª med.'!#REF!</definedName>
    <definedName name="_TT71">'[2]Relatório-1ª med.'!#REF!</definedName>
    <definedName name="_TT74" localSheetId="0">'[2]Relatório-1ª med.'!#REF!</definedName>
    <definedName name="_TT74" localSheetId="7">'[2]Relatório-1ª med.'!#REF!</definedName>
    <definedName name="_TT74">'[2]Relatório-1ª med.'!#REF!</definedName>
    <definedName name="_TT75" localSheetId="0">'[2]Relatório-1ª med.'!#REF!</definedName>
    <definedName name="_TT75" localSheetId="7">'[2]Relatório-1ª med.'!#REF!</definedName>
    <definedName name="_TT75">'[2]Relatório-1ª med.'!#REF!</definedName>
    <definedName name="_TT76" localSheetId="0">'[2]Relatório-1ª med.'!#REF!</definedName>
    <definedName name="_TT76" localSheetId="7">'[2]Relatório-1ª med.'!#REF!</definedName>
    <definedName name="_TT76">'[2]Relatório-1ª med.'!#REF!</definedName>
    <definedName name="_TT77" localSheetId="0">'[2]Relatório-1ª med.'!#REF!</definedName>
    <definedName name="_TT77" localSheetId="7">'[2]Relatório-1ª med.'!#REF!</definedName>
    <definedName name="_TT77">'[2]Relatório-1ª med.'!#REF!</definedName>
    <definedName name="_TT78" localSheetId="0">'[2]Relatório-1ª med.'!#REF!</definedName>
    <definedName name="_TT78" localSheetId="7">'[2]Relatório-1ª med.'!#REF!</definedName>
    <definedName name="_TT78">'[2]Relatório-1ª med.'!#REF!</definedName>
    <definedName name="_TT79" localSheetId="0">'[2]Relatório-1ª med.'!#REF!</definedName>
    <definedName name="_TT79" localSheetId="7">'[2]Relatório-1ª med.'!#REF!</definedName>
    <definedName name="_TT79">'[2]Relatório-1ª med.'!#REF!</definedName>
    <definedName name="_TT94" localSheetId="0">'[2]Relatório-1ª med.'!#REF!</definedName>
    <definedName name="_TT94" localSheetId="7">'[2]Relatório-1ª med.'!#REF!</definedName>
    <definedName name="_TT94">'[2]Relatório-1ª med.'!#REF!</definedName>
    <definedName name="_TT95" localSheetId="0">'[2]Relatório-1ª med.'!#REF!</definedName>
    <definedName name="_TT95" localSheetId="7">'[2]Relatório-1ª med.'!#REF!</definedName>
    <definedName name="_TT95">'[2]Relatório-1ª med.'!#REF!</definedName>
    <definedName name="_TT97" localSheetId="0">'[2]Relatório-1ª med.'!#REF!</definedName>
    <definedName name="_TT97" localSheetId="7">'[2]Relatório-1ª med.'!#REF!</definedName>
    <definedName name="_TT97">'[2]Relatório-1ª med.'!#REF!</definedName>
    <definedName name="_UNI11100" localSheetId="15">#REF!</definedName>
    <definedName name="_UNI11100" localSheetId="0">#REF!</definedName>
    <definedName name="_UNI11100" localSheetId="7">#REF!</definedName>
    <definedName name="_UNI11100">#REF!</definedName>
    <definedName name="_UNI11110" localSheetId="15">#REF!</definedName>
    <definedName name="_UNI11110" localSheetId="0">#REF!</definedName>
    <definedName name="_UNI11110" localSheetId="7">#REF!</definedName>
    <definedName name="_UNI11110">#REF!</definedName>
    <definedName name="_UNI11115" localSheetId="15">#REF!</definedName>
    <definedName name="_UNI11115" localSheetId="0">#REF!</definedName>
    <definedName name="_UNI11115" localSheetId="7">#REF!</definedName>
    <definedName name="_UNI11115">#REF!</definedName>
    <definedName name="_UNI11125" localSheetId="15">#REF!</definedName>
    <definedName name="_UNI11125" localSheetId="0">#REF!</definedName>
    <definedName name="_UNI11125" localSheetId="7">#REF!</definedName>
    <definedName name="_UNI11125">#REF!</definedName>
    <definedName name="_UNI11130" localSheetId="15">#REF!</definedName>
    <definedName name="_UNI11130" localSheetId="0">#REF!</definedName>
    <definedName name="_UNI11130" localSheetId="7">#REF!</definedName>
    <definedName name="_UNI11130">#REF!</definedName>
    <definedName name="_UNI11135" localSheetId="15">#REF!</definedName>
    <definedName name="_UNI11135" localSheetId="0">#REF!</definedName>
    <definedName name="_UNI11135" localSheetId="7">#REF!</definedName>
    <definedName name="_UNI11135">#REF!</definedName>
    <definedName name="_UNI11145" localSheetId="15">#REF!</definedName>
    <definedName name="_UNI11145" localSheetId="0">#REF!</definedName>
    <definedName name="_UNI11145" localSheetId="7">#REF!</definedName>
    <definedName name="_UNI11145">#REF!</definedName>
    <definedName name="_UNI11150" localSheetId="15">#REF!</definedName>
    <definedName name="_UNI11150" localSheetId="0">#REF!</definedName>
    <definedName name="_UNI11150" localSheetId="7">#REF!</definedName>
    <definedName name="_UNI11150">#REF!</definedName>
    <definedName name="_UNI11165" localSheetId="15">#REF!</definedName>
    <definedName name="_UNI11165" localSheetId="0">#REF!</definedName>
    <definedName name="_UNI11165" localSheetId="7">#REF!</definedName>
    <definedName name="_UNI11165">#REF!</definedName>
    <definedName name="_UNI11170" localSheetId="15">#REF!</definedName>
    <definedName name="_UNI11170" localSheetId="0">#REF!</definedName>
    <definedName name="_UNI11170" localSheetId="7">#REF!</definedName>
    <definedName name="_UNI11170">#REF!</definedName>
    <definedName name="_UNI11180" localSheetId="15">#REF!</definedName>
    <definedName name="_UNI11180" localSheetId="0">#REF!</definedName>
    <definedName name="_UNI11180" localSheetId="7">#REF!</definedName>
    <definedName name="_UNI11180">#REF!</definedName>
    <definedName name="_UNI11185" localSheetId="15">#REF!</definedName>
    <definedName name="_UNI11185" localSheetId="0">#REF!</definedName>
    <definedName name="_UNI11185" localSheetId="7">#REF!</definedName>
    <definedName name="_UNI11185">#REF!</definedName>
    <definedName name="_UNI11220" localSheetId="15">#REF!</definedName>
    <definedName name="_UNI11220" localSheetId="0">#REF!</definedName>
    <definedName name="_UNI11220" localSheetId="7">#REF!</definedName>
    <definedName name="_UNI11220">#REF!</definedName>
    <definedName name="_UNI12105" localSheetId="15">#REF!</definedName>
    <definedName name="_UNI12105" localSheetId="0">#REF!</definedName>
    <definedName name="_UNI12105" localSheetId="7">#REF!</definedName>
    <definedName name="_UNI12105">#REF!</definedName>
    <definedName name="_UNI12555" localSheetId="15">#REF!</definedName>
    <definedName name="_UNI12555" localSheetId="0">#REF!</definedName>
    <definedName name="_UNI12555" localSheetId="7">#REF!</definedName>
    <definedName name="_UNI12555">#REF!</definedName>
    <definedName name="_UNI12570" localSheetId="15">#REF!</definedName>
    <definedName name="_UNI12570" localSheetId="0">#REF!</definedName>
    <definedName name="_UNI12570" localSheetId="7">#REF!</definedName>
    <definedName name="_UNI12570">#REF!</definedName>
    <definedName name="_UNI12575" localSheetId="15">#REF!</definedName>
    <definedName name="_UNI12575" localSheetId="0">#REF!</definedName>
    <definedName name="_UNI12575" localSheetId="7">#REF!</definedName>
    <definedName name="_UNI12575">#REF!</definedName>
    <definedName name="_UNI12580" localSheetId="15">#REF!</definedName>
    <definedName name="_UNI12580" localSheetId="0">#REF!</definedName>
    <definedName name="_UNI12580" localSheetId="7">#REF!</definedName>
    <definedName name="_UNI12580">#REF!</definedName>
    <definedName name="_UNI12600" localSheetId="15">#REF!</definedName>
    <definedName name="_UNI12600" localSheetId="0">#REF!</definedName>
    <definedName name="_UNI12600" localSheetId="7">#REF!</definedName>
    <definedName name="_UNI12600">#REF!</definedName>
    <definedName name="_UNI12610" localSheetId="15">#REF!</definedName>
    <definedName name="_UNI12610" localSheetId="0">#REF!</definedName>
    <definedName name="_UNI12610" localSheetId="7">#REF!</definedName>
    <definedName name="_UNI12610">#REF!</definedName>
    <definedName name="_UNI12630" localSheetId="15">#REF!</definedName>
    <definedName name="_UNI12630" localSheetId="0">#REF!</definedName>
    <definedName name="_UNI12630" localSheetId="7">#REF!</definedName>
    <definedName name="_UNI12630">#REF!</definedName>
    <definedName name="_UNI12631" localSheetId="15">#REF!</definedName>
    <definedName name="_UNI12631" localSheetId="0">#REF!</definedName>
    <definedName name="_UNI12631" localSheetId="7">#REF!</definedName>
    <definedName name="_UNI12631">#REF!</definedName>
    <definedName name="_UNI12640" localSheetId="15">#REF!</definedName>
    <definedName name="_UNI12640" localSheetId="0">#REF!</definedName>
    <definedName name="_UNI12640" localSheetId="7">#REF!</definedName>
    <definedName name="_UNI12640">#REF!</definedName>
    <definedName name="_UNI12645" localSheetId="15">#REF!</definedName>
    <definedName name="_UNI12645" localSheetId="0">#REF!</definedName>
    <definedName name="_UNI12645" localSheetId="7">#REF!</definedName>
    <definedName name="_UNI12645">#REF!</definedName>
    <definedName name="_UNI12665" localSheetId="15">#REF!</definedName>
    <definedName name="_UNI12665" localSheetId="0">#REF!</definedName>
    <definedName name="_UNI12665" localSheetId="7">#REF!</definedName>
    <definedName name="_UNI12665">#REF!</definedName>
    <definedName name="_UNI12690" localSheetId="15">#REF!</definedName>
    <definedName name="_UNI12690" localSheetId="0">#REF!</definedName>
    <definedName name="_UNI12690" localSheetId="7">#REF!</definedName>
    <definedName name="_UNI12690">#REF!</definedName>
    <definedName name="_UNI12700" localSheetId="15">#REF!</definedName>
    <definedName name="_UNI12700" localSheetId="0">#REF!</definedName>
    <definedName name="_UNI12700" localSheetId="7">#REF!</definedName>
    <definedName name="_UNI12700">#REF!</definedName>
    <definedName name="_UNI12710" localSheetId="15">#REF!</definedName>
    <definedName name="_UNI12710" localSheetId="0">#REF!</definedName>
    <definedName name="_UNI12710" localSheetId="7">#REF!</definedName>
    <definedName name="_UNI12710">#REF!</definedName>
    <definedName name="_UNI13111" localSheetId="15">#REF!</definedName>
    <definedName name="_UNI13111" localSheetId="0">#REF!</definedName>
    <definedName name="_UNI13111" localSheetId="7">#REF!</definedName>
    <definedName name="_UNI13111">#REF!</definedName>
    <definedName name="_UNI13112" localSheetId="15">#REF!</definedName>
    <definedName name="_UNI13112" localSheetId="0">#REF!</definedName>
    <definedName name="_UNI13112" localSheetId="7">#REF!</definedName>
    <definedName name="_UNI13112">#REF!</definedName>
    <definedName name="_UNI13121" localSheetId="15">#REF!</definedName>
    <definedName name="_UNI13121" localSheetId="0">#REF!</definedName>
    <definedName name="_UNI13121" localSheetId="7">#REF!</definedName>
    <definedName name="_UNI13121">#REF!</definedName>
    <definedName name="_UNI13720" localSheetId="15">#REF!</definedName>
    <definedName name="_UNI13720" localSheetId="0">#REF!</definedName>
    <definedName name="_UNI13720" localSheetId="7">#REF!</definedName>
    <definedName name="_UNI13720">#REF!</definedName>
    <definedName name="_UNI14100" localSheetId="15">#REF!</definedName>
    <definedName name="_UNI14100" localSheetId="0">#REF!</definedName>
    <definedName name="_UNI14100" localSheetId="7">#REF!</definedName>
    <definedName name="_UNI14100">#REF!</definedName>
    <definedName name="_UNI14161" localSheetId="15">#REF!</definedName>
    <definedName name="_UNI14161" localSheetId="0">#REF!</definedName>
    <definedName name="_UNI14161" localSheetId="7">#REF!</definedName>
    <definedName name="_UNI14161">#REF!</definedName>
    <definedName name="_UNI14195" localSheetId="15">#REF!</definedName>
    <definedName name="_UNI14195" localSheetId="0">#REF!</definedName>
    <definedName name="_UNI14195" localSheetId="7">#REF!</definedName>
    <definedName name="_UNI14195">#REF!</definedName>
    <definedName name="_UNI14205" localSheetId="15">#REF!</definedName>
    <definedName name="_UNI14205" localSheetId="0">#REF!</definedName>
    <definedName name="_UNI14205" localSheetId="7">#REF!</definedName>
    <definedName name="_UNI14205">#REF!</definedName>
    <definedName name="_UNI14260" localSheetId="15">#REF!</definedName>
    <definedName name="_UNI14260" localSheetId="0">#REF!</definedName>
    <definedName name="_UNI14260" localSheetId="7">#REF!</definedName>
    <definedName name="_UNI14260">#REF!</definedName>
    <definedName name="_UNI14500" localSheetId="15">#REF!</definedName>
    <definedName name="_UNI14500" localSheetId="0">#REF!</definedName>
    <definedName name="_UNI14500" localSheetId="7">#REF!</definedName>
    <definedName name="_UNI14500">#REF!</definedName>
    <definedName name="_UNI14515" localSheetId="15">#REF!</definedName>
    <definedName name="_UNI14515" localSheetId="0">#REF!</definedName>
    <definedName name="_UNI14515" localSheetId="7">#REF!</definedName>
    <definedName name="_UNI14515">#REF!</definedName>
    <definedName name="_UNI14555" localSheetId="15">#REF!</definedName>
    <definedName name="_UNI14555" localSheetId="0">#REF!</definedName>
    <definedName name="_UNI14555" localSheetId="7">#REF!</definedName>
    <definedName name="_UNI14555">#REF!</definedName>
    <definedName name="_UNI14565" localSheetId="15">#REF!</definedName>
    <definedName name="_UNI14565" localSheetId="0">#REF!</definedName>
    <definedName name="_UNI14565" localSheetId="7">#REF!</definedName>
    <definedName name="_UNI14565">#REF!</definedName>
    <definedName name="_UNI15135" localSheetId="15">#REF!</definedName>
    <definedName name="_UNI15135" localSheetId="0">#REF!</definedName>
    <definedName name="_UNI15135" localSheetId="7">#REF!</definedName>
    <definedName name="_UNI15135">#REF!</definedName>
    <definedName name="_UNI15140" localSheetId="15">#REF!</definedName>
    <definedName name="_UNI15140" localSheetId="0">#REF!</definedName>
    <definedName name="_UNI15140" localSheetId="7">#REF!</definedName>
    <definedName name="_UNI15140">#REF!</definedName>
    <definedName name="_UNI15195" localSheetId="15">#REF!</definedName>
    <definedName name="_UNI15195" localSheetId="0">#REF!</definedName>
    <definedName name="_UNI15195" localSheetId="7">#REF!</definedName>
    <definedName name="_UNI15195">#REF!</definedName>
    <definedName name="_UNI15225" localSheetId="15">#REF!</definedName>
    <definedName name="_UNI15225" localSheetId="0">#REF!</definedName>
    <definedName name="_UNI15225" localSheetId="7">#REF!</definedName>
    <definedName name="_UNI15225">#REF!</definedName>
    <definedName name="_UNI15230" localSheetId="15">#REF!</definedName>
    <definedName name="_UNI15230" localSheetId="0">#REF!</definedName>
    <definedName name="_UNI15230" localSheetId="7">#REF!</definedName>
    <definedName name="_UNI15230">#REF!</definedName>
    <definedName name="_UNI15515" localSheetId="15">#REF!</definedName>
    <definedName name="_UNI15515" localSheetId="0">#REF!</definedName>
    <definedName name="_UNI15515" localSheetId="7">#REF!</definedName>
    <definedName name="_UNI15515">#REF!</definedName>
    <definedName name="_UNI15560" localSheetId="15">#REF!</definedName>
    <definedName name="_UNI15560" localSheetId="0">#REF!</definedName>
    <definedName name="_UNI15560" localSheetId="7">#REF!</definedName>
    <definedName name="_UNI15560">#REF!</definedName>
    <definedName name="_UNI15565" localSheetId="15">#REF!</definedName>
    <definedName name="_UNI15565" localSheetId="0">#REF!</definedName>
    <definedName name="_UNI15565" localSheetId="7">#REF!</definedName>
    <definedName name="_UNI15565">#REF!</definedName>
    <definedName name="_UNI15570" localSheetId="15">#REF!</definedName>
    <definedName name="_UNI15570" localSheetId="0">#REF!</definedName>
    <definedName name="_UNI15570" localSheetId="7">#REF!</definedName>
    <definedName name="_UNI15570">#REF!</definedName>
    <definedName name="_UNI15575" localSheetId="15">#REF!</definedName>
    <definedName name="_UNI15575" localSheetId="0">#REF!</definedName>
    <definedName name="_UNI15575" localSheetId="7">#REF!</definedName>
    <definedName name="_UNI15575">#REF!</definedName>
    <definedName name="_UNI15583" localSheetId="15">#REF!</definedName>
    <definedName name="_UNI15583" localSheetId="0">#REF!</definedName>
    <definedName name="_UNI15583" localSheetId="7">#REF!</definedName>
    <definedName name="_UNI15583">#REF!</definedName>
    <definedName name="_UNI15590" localSheetId="15">#REF!</definedName>
    <definedName name="_UNI15590" localSheetId="0">#REF!</definedName>
    <definedName name="_UNI15590" localSheetId="7">#REF!</definedName>
    <definedName name="_UNI15590">#REF!</definedName>
    <definedName name="_UNI15591" localSheetId="15">#REF!</definedName>
    <definedName name="_UNI15591" localSheetId="0">#REF!</definedName>
    <definedName name="_UNI15591" localSheetId="7">#REF!</definedName>
    <definedName name="_UNI15591">#REF!</definedName>
    <definedName name="_UNI15610" localSheetId="15">#REF!</definedName>
    <definedName name="_UNI15610" localSheetId="0">#REF!</definedName>
    <definedName name="_UNI15610" localSheetId="7">#REF!</definedName>
    <definedName name="_UNI15610">#REF!</definedName>
    <definedName name="_UNI15625" localSheetId="15">#REF!</definedName>
    <definedName name="_UNI15625" localSheetId="0">#REF!</definedName>
    <definedName name="_UNI15625" localSheetId="7">#REF!</definedName>
    <definedName name="_UNI15625">#REF!</definedName>
    <definedName name="_UNI15635" localSheetId="15">#REF!</definedName>
    <definedName name="_UNI15635" localSheetId="0">#REF!</definedName>
    <definedName name="_UNI15635" localSheetId="7">#REF!</definedName>
    <definedName name="_UNI15635">#REF!</definedName>
    <definedName name="_UNI15655" localSheetId="15">#REF!</definedName>
    <definedName name="_UNI15655" localSheetId="0">#REF!</definedName>
    <definedName name="_UNI15655" localSheetId="7">#REF!</definedName>
    <definedName name="_UNI15655">#REF!</definedName>
    <definedName name="_UNI15665" localSheetId="15">#REF!</definedName>
    <definedName name="_UNI15665" localSheetId="0">#REF!</definedName>
    <definedName name="_UNI15665" localSheetId="7">#REF!</definedName>
    <definedName name="_UNI15665">#REF!</definedName>
    <definedName name="_UNI16515" localSheetId="15">#REF!</definedName>
    <definedName name="_UNI16515" localSheetId="0">#REF!</definedName>
    <definedName name="_UNI16515" localSheetId="7">#REF!</definedName>
    <definedName name="_UNI16515">#REF!</definedName>
    <definedName name="_UNI16535" localSheetId="15">#REF!</definedName>
    <definedName name="_UNI16535" localSheetId="0">#REF!</definedName>
    <definedName name="_UNI16535" localSheetId="7">#REF!</definedName>
    <definedName name="_UNI16535">#REF!</definedName>
    <definedName name="_UNI17140" localSheetId="15">#REF!</definedName>
    <definedName name="_UNI17140" localSheetId="0">#REF!</definedName>
    <definedName name="_UNI17140" localSheetId="7">#REF!</definedName>
    <definedName name="_UNI17140">#REF!</definedName>
    <definedName name="_UNI19500" localSheetId="15">#REF!</definedName>
    <definedName name="_UNI19500" localSheetId="0">#REF!</definedName>
    <definedName name="_UNI19500" localSheetId="7">#REF!</definedName>
    <definedName name="_UNI19500">#REF!</definedName>
    <definedName name="_UNI19501" localSheetId="15">#REF!</definedName>
    <definedName name="_UNI19501" localSheetId="0">#REF!</definedName>
    <definedName name="_UNI19501" localSheetId="7">#REF!</definedName>
    <definedName name="_UNI19501">#REF!</definedName>
    <definedName name="_UNI19502" localSheetId="15">#REF!</definedName>
    <definedName name="_UNI19502" localSheetId="0">#REF!</definedName>
    <definedName name="_UNI19502" localSheetId="7">#REF!</definedName>
    <definedName name="_UNI19502">#REF!</definedName>
    <definedName name="_UNI19503" localSheetId="15">#REF!</definedName>
    <definedName name="_UNI19503" localSheetId="0">#REF!</definedName>
    <definedName name="_UNI19503" localSheetId="7">#REF!</definedName>
    <definedName name="_UNI19503">#REF!</definedName>
    <definedName name="_UNI19504" localSheetId="15">#REF!</definedName>
    <definedName name="_UNI19504" localSheetId="0">#REF!</definedName>
    <definedName name="_UNI19504" localSheetId="7">#REF!</definedName>
    <definedName name="_UNI19504">#REF!</definedName>
    <definedName name="_UNI19505" localSheetId="15">#REF!</definedName>
    <definedName name="_UNI19505" localSheetId="0">#REF!</definedName>
    <definedName name="_UNI19505" localSheetId="7">#REF!</definedName>
    <definedName name="_UNI19505">#REF!</definedName>
    <definedName name="_UNI20100" localSheetId="15">#REF!</definedName>
    <definedName name="_UNI20100" localSheetId="0">#REF!</definedName>
    <definedName name="_UNI20100" localSheetId="7">#REF!</definedName>
    <definedName name="_UNI20100">#REF!</definedName>
    <definedName name="_UNI20105" localSheetId="15">#REF!</definedName>
    <definedName name="_UNI20105" localSheetId="0">#REF!</definedName>
    <definedName name="_UNI20105" localSheetId="7">#REF!</definedName>
    <definedName name="_UNI20105">#REF!</definedName>
    <definedName name="_UNI20110" localSheetId="15">#REF!</definedName>
    <definedName name="_UNI20110" localSheetId="0">#REF!</definedName>
    <definedName name="_UNI20110" localSheetId="7">#REF!</definedName>
    <definedName name="_UNI20110">#REF!</definedName>
    <definedName name="_UNI20115" localSheetId="15">#REF!</definedName>
    <definedName name="_UNI20115" localSheetId="0">#REF!</definedName>
    <definedName name="_UNI20115" localSheetId="7">#REF!</definedName>
    <definedName name="_UNI20115">#REF!</definedName>
    <definedName name="_UNI20130" localSheetId="15">#REF!</definedName>
    <definedName name="_UNI20130" localSheetId="0">#REF!</definedName>
    <definedName name="_UNI20130" localSheetId="7">#REF!</definedName>
    <definedName name="_UNI20130">#REF!</definedName>
    <definedName name="_UNI20135" localSheetId="15">#REF!</definedName>
    <definedName name="_UNI20135" localSheetId="0">#REF!</definedName>
    <definedName name="_UNI20135" localSheetId="7">#REF!</definedName>
    <definedName name="_UNI20135">#REF!</definedName>
    <definedName name="_UNI20140" localSheetId="15">#REF!</definedName>
    <definedName name="_UNI20140" localSheetId="0">#REF!</definedName>
    <definedName name="_UNI20140" localSheetId="7">#REF!</definedName>
    <definedName name="_UNI20140">#REF!</definedName>
    <definedName name="_UNI20145" localSheetId="15">#REF!</definedName>
    <definedName name="_UNI20145" localSheetId="0">#REF!</definedName>
    <definedName name="_UNI20145" localSheetId="7">#REF!</definedName>
    <definedName name="_UNI20145">#REF!</definedName>
    <definedName name="_UNI20150" localSheetId="15">#REF!</definedName>
    <definedName name="_UNI20150" localSheetId="0">#REF!</definedName>
    <definedName name="_UNI20150" localSheetId="7">#REF!</definedName>
    <definedName name="_UNI20150">#REF!</definedName>
    <definedName name="_UNI20155" localSheetId="15">#REF!</definedName>
    <definedName name="_UNI20155" localSheetId="0">#REF!</definedName>
    <definedName name="_UNI20155" localSheetId="7">#REF!</definedName>
    <definedName name="_UNI20155">#REF!</definedName>
    <definedName name="_UNI20175" localSheetId="15">#REF!</definedName>
    <definedName name="_UNI20175" localSheetId="0">#REF!</definedName>
    <definedName name="_UNI20175" localSheetId="7">#REF!</definedName>
    <definedName name="_UNI20175">#REF!</definedName>
    <definedName name="_UNI20185" localSheetId="15">#REF!</definedName>
    <definedName name="_UNI20185" localSheetId="0">#REF!</definedName>
    <definedName name="_UNI20185" localSheetId="7">#REF!</definedName>
    <definedName name="_UNI20185">#REF!</definedName>
    <definedName name="_UNI20190" localSheetId="15">#REF!</definedName>
    <definedName name="_UNI20190" localSheetId="0">#REF!</definedName>
    <definedName name="_UNI20190" localSheetId="7">#REF!</definedName>
    <definedName name="_UNI20190">#REF!</definedName>
    <definedName name="_UNI20195" localSheetId="15">#REF!</definedName>
    <definedName name="_UNI20195" localSheetId="0">#REF!</definedName>
    <definedName name="_UNI20195" localSheetId="7">#REF!</definedName>
    <definedName name="_UNI20195">#REF!</definedName>
    <definedName name="_UNI20210" localSheetId="15">#REF!</definedName>
    <definedName name="_UNI20210" localSheetId="0">#REF!</definedName>
    <definedName name="_UNI20210" localSheetId="7">#REF!</definedName>
    <definedName name="_UNI20210">#REF!</definedName>
    <definedName name="_VAL11100" localSheetId="15">#REF!</definedName>
    <definedName name="_VAL11100" localSheetId="0">#REF!</definedName>
    <definedName name="_VAL11100" localSheetId="7">#REF!</definedName>
    <definedName name="_VAL11100">#REF!</definedName>
    <definedName name="_VAL11110" localSheetId="15">#REF!</definedName>
    <definedName name="_VAL11110" localSheetId="0">#REF!</definedName>
    <definedName name="_VAL11110" localSheetId="7">#REF!</definedName>
    <definedName name="_VAL11110">#REF!</definedName>
    <definedName name="_VAL11115" localSheetId="15">#REF!</definedName>
    <definedName name="_VAL11115" localSheetId="0">#REF!</definedName>
    <definedName name="_VAL11115" localSheetId="7">#REF!</definedName>
    <definedName name="_VAL11115">#REF!</definedName>
    <definedName name="_VAL11125" localSheetId="15">#REF!</definedName>
    <definedName name="_VAL11125" localSheetId="0">#REF!</definedName>
    <definedName name="_VAL11125" localSheetId="7">#REF!</definedName>
    <definedName name="_VAL11125">#REF!</definedName>
    <definedName name="_VAL11130" localSheetId="15">#REF!</definedName>
    <definedName name="_VAL11130" localSheetId="0">#REF!</definedName>
    <definedName name="_VAL11130" localSheetId="7">#REF!</definedName>
    <definedName name="_VAL11130">#REF!</definedName>
    <definedName name="_VAL11135" localSheetId="15">#REF!</definedName>
    <definedName name="_VAL11135" localSheetId="0">#REF!</definedName>
    <definedName name="_VAL11135" localSheetId="7">#REF!</definedName>
    <definedName name="_VAL11135">#REF!</definedName>
    <definedName name="_VAL11145" localSheetId="15">#REF!</definedName>
    <definedName name="_VAL11145" localSheetId="0">#REF!</definedName>
    <definedName name="_VAL11145" localSheetId="7">#REF!</definedName>
    <definedName name="_VAL11145">#REF!</definedName>
    <definedName name="_VAL11150" localSheetId="15">#REF!</definedName>
    <definedName name="_VAL11150" localSheetId="0">#REF!</definedName>
    <definedName name="_VAL11150" localSheetId="7">#REF!</definedName>
    <definedName name="_VAL11150">#REF!</definedName>
    <definedName name="_VAL11165" localSheetId="15">#REF!</definedName>
    <definedName name="_VAL11165" localSheetId="0">#REF!</definedName>
    <definedName name="_VAL11165" localSheetId="7">#REF!</definedName>
    <definedName name="_VAL11165">#REF!</definedName>
    <definedName name="_VAL11170" localSheetId="15">#REF!</definedName>
    <definedName name="_VAL11170" localSheetId="0">#REF!</definedName>
    <definedName name="_VAL11170" localSheetId="7">#REF!</definedName>
    <definedName name="_VAL11170">#REF!</definedName>
    <definedName name="_VAL11180" localSheetId="15">#REF!</definedName>
    <definedName name="_VAL11180" localSheetId="0">#REF!</definedName>
    <definedName name="_VAL11180" localSheetId="7">#REF!</definedName>
    <definedName name="_VAL11180">#REF!</definedName>
    <definedName name="_VAL11185" localSheetId="15">#REF!</definedName>
    <definedName name="_VAL11185" localSheetId="0">#REF!</definedName>
    <definedName name="_VAL11185" localSheetId="7">#REF!</definedName>
    <definedName name="_VAL11185">#REF!</definedName>
    <definedName name="_VAL11220" localSheetId="15">#REF!</definedName>
    <definedName name="_VAL11220" localSheetId="0">#REF!</definedName>
    <definedName name="_VAL11220" localSheetId="7">#REF!</definedName>
    <definedName name="_VAL11220">#REF!</definedName>
    <definedName name="_VAL12105" localSheetId="15">#REF!</definedName>
    <definedName name="_VAL12105" localSheetId="0">#REF!</definedName>
    <definedName name="_VAL12105" localSheetId="7">#REF!</definedName>
    <definedName name="_VAL12105">#REF!</definedName>
    <definedName name="_VAL12555" localSheetId="15">#REF!</definedName>
    <definedName name="_VAL12555" localSheetId="0">#REF!</definedName>
    <definedName name="_VAL12555" localSheetId="7">#REF!</definedName>
    <definedName name="_VAL12555">#REF!</definedName>
    <definedName name="_VAL12570" localSheetId="15">#REF!</definedName>
    <definedName name="_VAL12570" localSheetId="0">#REF!</definedName>
    <definedName name="_VAL12570" localSheetId="7">#REF!</definedName>
    <definedName name="_VAL12570">#REF!</definedName>
    <definedName name="_VAL12575" localSheetId="15">#REF!</definedName>
    <definedName name="_VAL12575" localSheetId="0">#REF!</definedName>
    <definedName name="_VAL12575" localSheetId="7">#REF!</definedName>
    <definedName name="_VAL12575">#REF!</definedName>
    <definedName name="_VAL12580" localSheetId="15">#REF!</definedName>
    <definedName name="_VAL12580" localSheetId="0">#REF!</definedName>
    <definedName name="_VAL12580" localSheetId="7">#REF!</definedName>
    <definedName name="_VAL12580">#REF!</definedName>
    <definedName name="_VAL12600" localSheetId="15">#REF!</definedName>
    <definedName name="_VAL12600" localSheetId="0">#REF!</definedName>
    <definedName name="_VAL12600" localSheetId="7">#REF!</definedName>
    <definedName name="_VAL12600">#REF!</definedName>
    <definedName name="_VAL12610" localSheetId="15">#REF!</definedName>
    <definedName name="_VAL12610" localSheetId="0">#REF!</definedName>
    <definedName name="_VAL12610" localSheetId="7">#REF!</definedName>
    <definedName name="_VAL12610">#REF!</definedName>
    <definedName name="_VAL12630" localSheetId="15">#REF!</definedName>
    <definedName name="_VAL12630" localSheetId="0">#REF!</definedName>
    <definedName name="_VAL12630" localSheetId="7">#REF!</definedName>
    <definedName name="_VAL12630">#REF!</definedName>
    <definedName name="_VAL12631" localSheetId="15">#REF!</definedName>
    <definedName name="_VAL12631" localSheetId="0">#REF!</definedName>
    <definedName name="_VAL12631" localSheetId="7">#REF!</definedName>
    <definedName name="_VAL12631">#REF!</definedName>
    <definedName name="_VAL12640" localSheetId="15">#REF!</definedName>
    <definedName name="_VAL12640" localSheetId="0">#REF!</definedName>
    <definedName name="_VAL12640" localSheetId="7">#REF!</definedName>
    <definedName name="_VAL12640">#REF!</definedName>
    <definedName name="_VAL12645" localSheetId="15">#REF!</definedName>
    <definedName name="_VAL12645" localSheetId="0">#REF!</definedName>
    <definedName name="_VAL12645" localSheetId="7">#REF!</definedName>
    <definedName name="_VAL12645">#REF!</definedName>
    <definedName name="_VAL12665" localSheetId="15">#REF!</definedName>
    <definedName name="_VAL12665" localSheetId="0">#REF!</definedName>
    <definedName name="_VAL12665" localSheetId="7">#REF!</definedName>
    <definedName name="_VAL12665">#REF!</definedName>
    <definedName name="_VAL12690" localSheetId="15">#REF!</definedName>
    <definedName name="_VAL12690" localSheetId="0">#REF!</definedName>
    <definedName name="_VAL12690" localSheetId="7">#REF!</definedName>
    <definedName name="_VAL12690">#REF!</definedName>
    <definedName name="_VAL12700" localSheetId="15">#REF!</definedName>
    <definedName name="_VAL12700" localSheetId="0">#REF!</definedName>
    <definedName name="_VAL12700" localSheetId="7">#REF!</definedName>
    <definedName name="_VAL12700">#REF!</definedName>
    <definedName name="_VAL12710" localSheetId="15">#REF!</definedName>
    <definedName name="_VAL12710" localSheetId="0">#REF!</definedName>
    <definedName name="_VAL12710" localSheetId="7">#REF!</definedName>
    <definedName name="_VAL12710">#REF!</definedName>
    <definedName name="_VAL13111" localSheetId="15">#REF!</definedName>
    <definedName name="_VAL13111" localSheetId="0">#REF!</definedName>
    <definedName name="_VAL13111" localSheetId="7">#REF!</definedName>
    <definedName name="_VAL13111">#REF!</definedName>
    <definedName name="_VAL13112" localSheetId="15">#REF!</definedName>
    <definedName name="_VAL13112" localSheetId="0">#REF!</definedName>
    <definedName name="_VAL13112" localSheetId="7">#REF!</definedName>
    <definedName name="_VAL13112">#REF!</definedName>
    <definedName name="_VAL13121" localSheetId="15">#REF!</definedName>
    <definedName name="_VAL13121" localSheetId="0">#REF!</definedName>
    <definedName name="_VAL13121" localSheetId="7">#REF!</definedName>
    <definedName name="_VAL13121">#REF!</definedName>
    <definedName name="_VAL13720" localSheetId="15">#REF!</definedName>
    <definedName name="_VAL13720" localSheetId="0">#REF!</definedName>
    <definedName name="_VAL13720" localSheetId="7">#REF!</definedName>
    <definedName name="_VAL13720">#REF!</definedName>
    <definedName name="_VAL14100" localSheetId="15">#REF!</definedName>
    <definedName name="_VAL14100" localSheetId="0">#REF!</definedName>
    <definedName name="_VAL14100" localSheetId="7">#REF!</definedName>
    <definedName name="_VAL14100">#REF!</definedName>
    <definedName name="_VAL14161" localSheetId="15">#REF!</definedName>
    <definedName name="_VAL14161" localSheetId="0">#REF!</definedName>
    <definedName name="_VAL14161" localSheetId="7">#REF!</definedName>
    <definedName name="_VAL14161">#REF!</definedName>
    <definedName name="_VAL14195" localSheetId="15">#REF!</definedName>
    <definedName name="_VAL14195" localSheetId="0">#REF!</definedName>
    <definedName name="_VAL14195" localSheetId="7">#REF!</definedName>
    <definedName name="_VAL14195">#REF!</definedName>
    <definedName name="_VAL14205" localSheetId="15">#REF!</definedName>
    <definedName name="_VAL14205" localSheetId="0">#REF!</definedName>
    <definedName name="_VAL14205" localSheetId="7">#REF!</definedName>
    <definedName name="_VAL14205">#REF!</definedName>
    <definedName name="_VAL14260" localSheetId="15">#REF!</definedName>
    <definedName name="_VAL14260" localSheetId="0">#REF!</definedName>
    <definedName name="_VAL14260" localSheetId="7">#REF!</definedName>
    <definedName name="_VAL14260">#REF!</definedName>
    <definedName name="_VAL14500" localSheetId="15">#REF!</definedName>
    <definedName name="_VAL14500" localSheetId="0">#REF!</definedName>
    <definedName name="_VAL14500" localSheetId="7">#REF!</definedName>
    <definedName name="_VAL14500">#REF!</definedName>
    <definedName name="_VAL14515" localSheetId="15">#REF!</definedName>
    <definedName name="_VAL14515" localSheetId="0">#REF!</definedName>
    <definedName name="_VAL14515" localSheetId="7">#REF!</definedName>
    <definedName name="_VAL14515">#REF!</definedName>
    <definedName name="_VAL14555" localSheetId="15">#REF!</definedName>
    <definedName name="_VAL14555" localSheetId="0">#REF!</definedName>
    <definedName name="_VAL14555" localSheetId="7">#REF!</definedName>
    <definedName name="_VAL14555">#REF!</definedName>
    <definedName name="_VAL14565" localSheetId="15">#REF!</definedName>
    <definedName name="_VAL14565" localSheetId="0">#REF!</definedName>
    <definedName name="_VAL14565" localSheetId="7">#REF!</definedName>
    <definedName name="_VAL14565">#REF!</definedName>
    <definedName name="_VAL15135" localSheetId="15">#REF!</definedName>
    <definedName name="_VAL15135" localSheetId="0">#REF!</definedName>
    <definedName name="_VAL15135" localSheetId="7">#REF!</definedName>
    <definedName name="_VAL15135">#REF!</definedName>
    <definedName name="_VAL15140" localSheetId="15">#REF!</definedName>
    <definedName name="_VAL15140" localSheetId="0">#REF!</definedName>
    <definedName name="_VAL15140" localSheetId="7">#REF!</definedName>
    <definedName name="_VAL15140">#REF!</definedName>
    <definedName name="_VAL15195" localSheetId="15">#REF!</definedName>
    <definedName name="_VAL15195" localSheetId="0">#REF!</definedName>
    <definedName name="_VAL15195" localSheetId="7">#REF!</definedName>
    <definedName name="_VAL15195">#REF!</definedName>
    <definedName name="_VAL15225" localSheetId="15">#REF!</definedName>
    <definedName name="_VAL15225" localSheetId="0">#REF!</definedName>
    <definedName name="_VAL15225" localSheetId="7">#REF!</definedName>
    <definedName name="_VAL15225">#REF!</definedName>
    <definedName name="_VAL15230" localSheetId="15">#REF!</definedName>
    <definedName name="_VAL15230" localSheetId="0">#REF!</definedName>
    <definedName name="_VAL15230" localSheetId="7">#REF!</definedName>
    <definedName name="_VAL15230">#REF!</definedName>
    <definedName name="_VAL15515" localSheetId="15">#REF!</definedName>
    <definedName name="_VAL15515" localSheetId="0">#REF!</definedName>
    <definedName name="_VAL15515" localSheetId="7">#REF!</definedName>
    <definedName name="_VAL15515">#REF!</definedName>
    <definedName name="_VAL15560" localSheetId="15">#REF!</definedName>
    <definedName name="_VAL15560" localSheetId="0">#REF!</definedName>
    <definedName name="_VAL15560" localSheetId="7">#REF!</definedName>
    <definedName name="_VAL15560">#REF!</definedName>
    <definedName name="_VAL15565" localSheetId="15">#REF!</definedName>
    <definedName name="_VAL15565" localSheetId="0">#REF!</definedName>
    <definedName name="_VAL15565" localSheetId="7">#REF!</definedName>
    <definedName name="_VAL15565">#REF!</definedName>
    <definedName name="_VAL15570" localSheetId="15">#REF!</definedName>
    <definedName name="_VAL15570" localSheetId="0">#REF!</definedName>
    <definedName name="_VAL15570" localSheetId="7">#REF!</definedName>
    <definedName name="_VAL15570">#REF!</definedName>
    <definedName name="_VAL15575" localSheetId="15">#REF!</definedName>
    <definedName name="_VAL15575" localSheetId="0">#REF!</definedName>
    <definedName name="_VAL15575" localSheetId="7">#REF!</definedName>
    <definedName name="_VAL15575">#REF!</definedName>
    <definedName name="_VAL15583" localSheetId="15">#REF!</definedName>
    <definedName name="_VAL15583" localSheetId="0">#REF!</definedName>
    <definedName name="_VAL15583" localSheetId="7">#REF!</definedName>
    <definedName name="_VAL15583">#REF!</definedName>
    <definedName name="_VAL15590" localSheetId="15">#REF!</definedName>
    <definedName name="_VAL15590" localSheetId="0">#REF!</definedName>
    <definedName name="_VAL15590" localSheetId="7">#REF!</definedName>
    <definedName name="_VAL15590">#REF!</definedName>
    <definedName name="_VAL15591" localSheetId="15">#REF!</definedName>
    <definedName name="_VAL15591" localSheetId="0">#REF!</definedName>
    <definedName name="_VAL15591" localSheetId="7">#REF!</definedName>
    <definedName name="_VAL15591">#REF!</definedName>
    <definedName name="_VAL15610" localSheetId="15">#REF!</definedName>
    <definedName name="_VAL15610" localSheetId="0">#REF!</definedName>
    <definedName name="_VAL15610" localSheetId="7">#REF!</definedName>
    <definedName name="_VAL15610">#REF!</definedName>
    <definedName name="_VAL15625" localSheetId="15">#REF!</definedName>
    <definedName name="_VAL15625" localSheetId="0">#REF!</definedName>
    <definedName name="_VAL15625" localSheetId="7">#REF!</definedName>
    <definedName name="_VAL15625">#REF!</definedName>
    <definedName name="_VAL15635" localSheetId="15">#REF!</definedName>
    <definedName name="_VAL15635" localSheetId="0">#REF!</definedName>
    <definedName name="_VAL15635" localSheetId="7">#REF!</definedName>
    <definedName name="_VAL15635">#REF!</definedName>
    <definedName name="_VAL15655" localSheetId="15">#REF!</definedName>
    <definedName name="_VAL15655" localSheetId="0">#REF!</definedName>
    <definedName name="_VAL15655" localSheetId="7">#REF!</definedName>
    <definedName name="_VAL15655">#REF!</definedName>
    <definedName name="_VAL15665" localSheetId="15">#REF!</definedName>
    <definedName name="_VAL15665" localSheetId="0">#REF!</definedName>
    <definedName name="_VAL15665" localSheetId="7">#REF!</definedName>
    <definedName name="_VAL15665">#REF!</definedName>
    <definedName name="_VAL16515" localSheetId="15">#REF!</definedName>
    <definedName name="_VAL16515" localSheetId="0">#REF!</definedName>
    <definedName name="_VAL16515" localSheetId="7">#REF!</definedName>
    <definedName name="_VAL16515">#REF!</definedName>
    <definedName name="_VAL16535" localSheetId="15">#REF!</definedName>
    <definedName name="_VAL16535" localSheetId="0">#REF!</definedName>
    <definedName name="_VAL16535" localSheetId="7">#REF!</definedName>
    <definedName name="_VAL16535">#REF!</definedName>
    <definedName name="_VAL17140" localSheetId="15">#REF!</definedName>
    <definedName name="_VAL17140" localSheetId="0">#REF!</definedName>
    <definedName name="_VAL17140" localSheetId="7">#REF!</definedName>
    <definedName name="_VAL17140">#REF!</definedName>
    <definedName name="_VAL19500" localSheetId="15">#REF!</definedName>
    <definedName name="_VAL19500" localSheetId="0">#REF!</definedName>
    <definedName name="_VAL19500" localSheetId="7">#REF!</definedName>
    <definedName name="_VAL19500">#REF!</definedName>
    <definedName name="_VAL19501" localSheetId="15">#REF!</definedName>
    <definedName name="_VAL19501" localSheetId="0">#REF!</definedName>
    <definedName name="_VAL19501" localSheetId="7">#REF!</definedName>
    <definedName name="_VAL19501">#REF!</definedName>
    <definedName name="_VAL19502" localSheetId="15">#REF!</definedName>
    <definedName name="_VAL19502" localSheetId="0">#REF!</definedName>
    <definedName name="_VAL19502" localSheetId="7">#REF!</definedName>
    <definedName name="_VAL19502">#REF!</definedName>
    <definedName name="_VAL19503" localSheetId="15">#REF!</definedName>
    <definedName name="_VAL19503" localSheetId="0">#REF!</definedName>
    <definedName name="_VAL19503" localSheetId="7">#REF!</definedName>
    <definedName name="_VAL19503">#REF!</definedName>
    <definedName name="_VAL19504" localSheetId="15">#REF!</definedName>
    <definedName name="_VAL19504" localSheetId="0">#REF!</definedName>
    <definedName name="_VAL19504" localSheetId="7">#REF!</definedName>
    <definedName name="_VAL19504">#REF!</definedName>
    <definedName name="_VAL19505" localSheetId="15">#REF!</definedName>
    <definedName name="_VAL19505" localSheetId="0">#REF!</definedName>
    <definedName name="_VAL19505" localSheetId="7">#REF!</definedName>
    <definedName name="_VAL19505">#REF!</definedName>
    <definedName name="_VAL20100" localSheetId="15">#REF!</definedName>
    <definedName name="_VAL20100" localSheetId="0">#REF!</definedName>
    <definedName name="_VAL20100" localSheetId="7">#REF!</definedName>
    <definedName name="_VAL20100">#REF!</definedName>
    <definedName name="_VAL20105" localSheetId="15">#REF!</definedName>
    <definedName name="_VAL20105" localSheetId="0">#REF!</definedName>
    <definedName name="_VAL20105" localSheetId="7">#REF!</definedName>
    <definedName name="_VAL20105">#REF!</definedName>
    <definedName name="_VAL20110" localSheetId="15">#REF!</definedName>
    <definedName name="_VAL20110" localSheetId="0">#REF!</definedName>
    <definedName name="_VAL20110" localSheetId="7">#REF!</definedName>
    <definedName name="_VAL20110">#REF!</definedName>
    <definedName name="_VAL20115" localSheetId="15">#REF!</definedName>
    <definedName name="_VAL20115" localSheetId="0">#REF!</definedName>
    <definedName name="_VAL20115" localSheetId="7">#REF!</definedName>
    <definedName name="_VAL20115">#REF!</definedName>
    <definedName name="_VAL20130" localSheetId="15">#REF!</definedName>
    <definedName name="_VAL20130" localSheetId="0">#REF!</definedName>
    <definedName name="_VAL20130" localSheetId="7">#REF!</definedName>
    <definedName name="_VAL20130">#REF!</definedName>
    <definedName name="_VAL20135" localSheetId="15">#REF!</definedName>
    <definedName name="_VAL20135" localSheetId="0">#REF!</definedName>
    <definedName name="_VAL20135" localSheetId="7">#REF!</definedName>
    <definedName name="_VAL20135">#REF!</definedName>
    <definedName name="_VAL20140" localSheetId="15">#REF!</definedName>
    <definedName name="_VAL20140" localSheetId="0">#REF!</definedName>
    <definedName name="_VAL20140" localSheetId="7">#REF!</definedName>
    <definedName name="_VAL20140">#REF!</definedName>
    <definedName name="_VAL20145" localSheetId="15">#REF!</definedName>
    <definedName name="_VAL20145" localSheetId="0">#REF!</definedName>
    <definedName name="_VAL20145" localSheetId="7">#REF!</definedName>
    <definedName name="_VAL20145">#REF!</definedName>
    <definedName name="_VAL20150" localSheetId="15">#REF!</definedName>
    <definedName name="_VAL20150" localSheetId="0">#REF!</definedName>
    <definedName name="_VAL20150" localSheetId="7">#REF!</definedName>
    <definedName name="_VAL20150">#REF!</definedName>
    <definedName name="_VAL20155" localSheetId="15">#REF!</definedName>
    <definedName name="_VAL20155" localSheetId="0">#REF!</definedName>
    <definedName name="_VAL20155" localSheetId="7">#REF!</definedName>
    <definedName name="_VAL20155">#REF!</definedName>
    <definedName name="_VAL20175" localSheetId="15">#REF!</definedName>
    <definedName name="_VAL20175" localSheetId="0">#REF!</definedName>
    <definedName name="_VAL20175" localSheetId="7">#REF!</definedName>
    <definedName name="_VAL20175">#REF!</definedName>
    <definedName name="_VAL20185" localSheetId="15">#REF!</definedName>
    <definedName name="_VAL20185" localSheetId="0">#REF!</definedName>
    <definedName name="_VAL20185" localSheetId="7">#REF!</definedName>
    <definedName name="_VAL20185">#REF!</definedName>
    <definedName name="_VAL20190" localSheetId="15">#REF!</definedName>
    <definedName name="_VAL20190" localSheetId="0">#REF!</definedName>
    <definedName name="_VAL20190" localSheetId="7">#REF!</definedName>
    <definedName name="_VAL20190">#REF!</definedName>
    <definedName name="_VAL20195" localSheetId="15">#REF!</definedName>
    <definedName name="_VAL20195" localSheetId="0">#REF!</definedName>
    <definedName name="_VAL20195" localSheetId="7">#REF!</definedName>
    <definedName name="_VAL20195">#REF!</definedName>
    <definedName name="_VAL20210" localSheetId="15">#REF!</definedName>
    <definedName name="_VAL20210" localSheetId="0">#REF!</definedName>
    <definedName name="_VAL20210" localSheetId="7">#REF!</definedName>
    <definedName name="_VAL20210">#REF!</definedName>
    <definedName name="A" localSheetId="15">#REF!</definedName>
    <definedName name="A" localSheetId="0">#REF!</definedName>
    <definedName name="A" localSheetId="7">#REF!</definedName>
    <definedName name="A">#REF!</definedName>
    <definedName name="AA" localSheetId="15">#REF!</definedName>
    <definedName name="AA" localSheetId="0">#REF!</definedName>
    <definedName name="AA" localSheetId="7">#REF!</definedName>
    <definedName name="AA">#REF!</definedName>
    <definedName name="ANTIGA" localSheetId="15">#REF!</definedName>
    <definedName name="ANTIGA" localSheetId="0">#REF!</definedName>
    <definedName name="ANTIGA" localSheetId="7">#REF!</definedName>
    <definedName name="ANTIGA">#REF!</definedName>
    <definedName name="area_base">[1]Base!$U$40</definedName>
    <definedName name="_xlnm.Print_Area" localSheetId="15">#REF!</definedName>
    <definedName name="_xlnm.Print_Area" localSheetId="0">#REF!</definedName>
    <definedName name="_xlnm.Print_Area" localSheetId="12">FERRAMENTAS!$A$1:$H$317</definedName>
    <definedName name="_xlnm.Print_Area" localSheetId="7">#REF!</definedName>
    <definedName name="_xlnm.Print_Area" localSheetId="13">'UNIFORME E EPI'!$A$1:$F$21</definedName>
    <definedName name="_xlnm.Print_Area">#REF!</definedName>
    <definedName name="Área_impressão_IM" localSheetId="15">#REF!</definedName>
    <definedName name="Área_impressão_IM" localSheetId="0">#REF!</definedName>
    <definedName name="Área_impressão_IM" localSheetId="7">#REF!</definedName>
    <definedName name="Área_impressão_IM">#REF!</definedName>
    <definedName name="ASD" localSheetId="0">#REF!</definedName>
    <definedName name="ASD" localSheetId="7">#REF!</definedName>
    <definedName name="ASD">#REF!</definedName>
    <definedName name="aux" localSheetId="15">#REF!</definedName>
    <definedName name="aux" localSheetId="0">#REF!</definedName>
    <definedName name="aux" localSheetId="7">#REF!</definedName>
    <definedName name="aux">#REF!</definedName>
    <definedName name="auxiliar" localSheetId="15">#REF!</definedName>
    <definedName name="auxiliar" localSheetId="0">#REF!</definedName>
    <definedName name="auxiliar" localSheetId="7">#REF!</definedName>
    <definedName name="auxiliar">#REF!</definedName>
    <definedName name="B" localSheetId="15">#REF!</definedName>
    <definedName name="B" localSheetId="0">#REF!</definedName>
    <definedName name="B" localSheetId="7">#REF!</definedName>
    <definedName name="B">#REF!</definedName>
    <definedName name="bdi" localSheetId="15">#REF!</definedName>
    <definedName name="bdi" localSheetId="0">#REF!</definedName>
    <definedName name="bdi" localSheetId="7">#REF!</definedName>
    <definedName name="bdi">#REF!</definedName>
    <definedName name="BDI." localSheetId="15">#REF!</definedName>
    <definedName name="BDI." localSheetId="0">#REF!</definedName>
    <definedName name="BDI." localSheetId="7">#REF!</definedName>
    <definedName name="BDI.">#REF!</definedName>
    <definedName name="Bomba_putzmeister" localSheetId="15">#REF!</definedName>
    <definedName name="Bomba_putzmeister" localSheetId="0">#REF!</definedName>
    <definedName name="Bomba_putzmeister" localSheetId="7">#REF!</definedName>
    <definedName name="Bomba_putzmeister">#REF!</definedName>
    <definedName name="cab_cortes" localSheetId="15">#REF!</definedName>
    <definedName name="cab_cortes" localSheetId="0">#REF!</definedName>
    <definedName name="cab_cortes" localSheetId="7">#REF!</definedName>
    <definedName name="cab_cortes">#REF!</definedName>
    <definedName name="cab_dmt" localSheetId="15">#REF!</definedName>
    <definedName name="cab_dmt" localSheetId="0">#REF!</definedName>
    <definedName name="cab_dmt" localSheetId="7">#REF!</definedName>
    <definedName name="cab_dmt">#REF!</definedName>
    <definedName name="cab_limpeza" localSheetId="15">#REF!</definedName>
    <definedName name="cab_limpeza" localSheetId="0">#REF!</definedName>
    <definedName name="cab_limpeza" localSheetId="7">#REF!</definedName>
    <definedName name="cab_limpeza">#REF!</definedName>
    <definedName name="cabmeio" localSheetId="15">#REF!</definedName>
    <definedName name="cabmeio" localSheetId="0">#REF!</definedName>
    <definedName name="cabmeio" localSheetId="7">#REF!</definedName>
    <definedName name="cabmeio">#REF!</definedName>
    <definedName name="Código" localSheetId="15">#REF!</definedName>
    <definedName name="Código" localSheetId="0">#REF!</definedName>
    <definedName name="Código" localSheetId="7">#REF!</definedName>
    <definedName name="Código">#REF!</definedName>
    <definedName name="Código." localSheetId="15">#REF!</definedName>
    <definedName name="Código." localSheetId="0">#REF!</definedName>
    <definedName name="Código." localSheetId="7">#REF!</definedName>
    <definedName name="Código.">#REF!</definedName>
    <definedName name="corte" localSheetId="15">#REF!</definedName>
    <definedName name="corte" localSheetId="0">#REF!</definedName>
    <definedName name="corte" localSheetId="7">#REF!</definedName>
    <definedName name="corte">#REF!</definedName>
    <definedName name="D" localSheetId="0">#REF!</definedName>
    <definedName name="D" localSheetId="7">#REF!</definedName>
    <definedName name="D">#REF!</definedName>
    <definedName name="data" localSheetId="15">#REF!</definedName>
    <definedName name="data" localSheetId="0">#REF!</definedName>
    <definedName name="data" localSheetId="7">#REF!</definedName>
    <definedName name="data">#REF!</definedName>
    <definedName name="densidade_cap" localSheetId="15">#REF!</definedName>
    <definedName name="densidade_cap" localSheetId="0">#REF!</definedName>
    <definedName name="densidade_cap" localSheetId="7">#REF!</definedName>
    <definedName name="densidade_cap">#REF!</definedName>
    <definedName name="DES" localSheetId="15">#REF!</definedName>
    <definedName name="DES" localSheetId="0">#REF!</definedName>
    <definedName name="DES" localSheetId="7">#REF!</definedName>
    <definedName name="DES">#REF!</definedName>
    <definedName name="DMT_0_50" localSheetId="15">#REF!</definedName>
    <definedName name="DMT_0_50" localSheetId="0">#REF!</definedName>
    <definedName name="DMT_0_50" localSheetId="7">#REF!</definedName>
    <definedName name="DMT_0_50">#REF!</definedName>
    <definedName name="DMT_1000" localSheetId="15">#REF!</definedName>
    <definedName name="DMT_1000" localSheetId="0">#REF!</definedName>
    <definedName name="DMT_1000" localSheetId="7">#REF!</definedName>
    <definedName name="DMT_1000">#REF!</definedName>
    <definedName name="DMT_200" localSheetId="15">#REF!</definedName>
    <definedName name="DMT_200" localSheetId="0">#REF!</definedName>
    <definedName name="DMT_200" localSheetId="7">#REF!</definedName>
    <definedName name="DMT_200">#REF!</definedName>
    <definedName name="DMT_200_400" localSheetId="15">#REF!</definedName>
    <definedName name="DMT_200_400" localSheetId="0">#REF!</definedName>
    <definedName name="DMT_200_400" localSheetId="7">#REF!</definedName>
    <definedName name="DMT_200_400">#REF!</definedName>
    <definedName name="DMT_400" localSheetId="15">#REF!</definedName>
    <definedName name="DMT_400" localSheetId="0">#REF!</definedName>
    <definedName name="DMT_400" localSheetId="7">#REF!</definedName>
    <definedName name="DMT_400">#REF!</definedName>
    <definedName name="DMT_400_600" localSheetId="15">#REF!</definedName>
    <definedName name="DMT_400_600" localSheetId="0">#REF!</definedName>
    <definedName name="DMT_400_600" localSheetId="7">#REF!</definedName>
    <definedName name="DMT_400_600">#REF!</definedName>
    <definedName name="DMT_50" localSheetId="15">#REF!</definedName>
    <definedName name="DMT_50" localSheetId="0">#REF!</definedName>
    <definedName name="DMT_50" localSheetId="7">#REF!</definedName>
    <definedName name="DMT_50">#REF!</definedName>
    <definedName name="DMT_50_200" localSheetId="15">#REF!</definedName>
    <definedName name="DMT_50_200" localSheetId="0">#REF!</definedName>
    <definedName name="DMT_50_200" localSheetId="7">#REF!</definedName>
    <definedName name="DMT_50_200">#REF!</definedName>
    <definedName name="DMT_600" localSheetId="15">#REF!</definedName>
    <definedName name="DMT_600" localSheetId="0">#REF!</definedName>
    <definedName name="DMT_600" localSheetId="7">#REF!</definedName>
    <definedName name="DMT_600">#REF!</definedName>
    <definedName name="DMT_800" localSheetId="15">#REF!</definedName>
    <definedName name="DMT_800" localSheetId="0">#REF!</definedName>
    <definedName name="DMT_800" localSheetId="7">#REF!</definedName>
    <definedName name="DMT_800">#REF!</definedName>
    <definedName name="drena" localSheetId="15">#REF!</definedName>
    <definedName name="drena" localSheetId="0">#REF!</definedName>
    <definedName name="drena" localSheetId="7">#REF!</definedName>
    <definedName name="drena">#REF!</definedName>
    <definedName name="Empolamento" localSheetId="15">#REF!</definedName>
    <definedName name="Empolamento" localSheetId="0">#REF!</definedName>
    <definedName name="Empolamento" localSheetId="7">#REF!</definedName>
    <definedName name="Empolamento">#REF!</definedName>
    <definedName name="EPVT" localSheetId="15">#REF!</definedName>
    <definedName name="EPVT" localSheetId="0">#REF!</definedName>
    <definedName name="EPVT" localSheetId="7">#REF!</definedName>
    <definedName name="EPVT">#REF!</definedName>
    <definedName name="EQPTO" localSheetId="15">#REF!</definedName>
    <definedName name="EQPTO" localSheetId="0">#REF!</definedName>
    <definedName name="EQPTO" localSheetId="7">#REF!</definedName>
    <definedName name="EQPTO">#REF!</definedName>
    <definedName name="est" localSheetId="15">#REF!</definedName>
    <definedName name="est" localSheetId="0">#REF!</definedName>
    <definedName name="est" localSheetId="7">#REF!</definedName>
    <definedName name="est">#REF!</definedName>
    <definedName name="Excel_BuiltIn_Print_Area_1" localSheetId="0">#REF!</definedName>
    <definedName name="Excel_BuiltIn_Print_Area_1" localSheetId="7">#REF!</definedName>
    <definedName name="Excel_BuiltIn_Print_Area_1">#REF!</definedName>
    <definedName name="FINAL" localSheetId="15">#REF!</definedName>
    <definedName name="FINAL" localSheetId="0">#REF!</definedName>
    <definedName name="FINAL" localSheetId="7">#REF!</definedName>
    <definedName name="FINAL">#REF!</definedName>
    <definedName name="G" localSheetId="0">#REF!</definedName>
    <definedName name="G" localSheetId="7">#REF!</definedName>
    <definedName name="G">#REF!</definedName>
    <definedName name="gg" localSheetId="15">#REF!</definedName>
    <definedName name="gg" localSheetId="0">#REF!</definedName>
    <definedName name="gg" localSheetId="7">#REF!</definedName>
    <definedName name="gg">#REF!</definedName>
    <definedName name="grt" localSheetId="15">#REF!</definedName>
    <definedName name="grt" localSheetId="0">#REF!</definedName>
    <definedName name="grt" localSheetId="7">#REF!</definedName>
    <definedName name="grt">#REF!</definedName>
    <definedName name="inf">'[3]Orçamento Global'!$D$38</definedName>
    <definedName name="insumos" localSheetId="15">#REF!</definedName>
    <definedName name="insumos" localSheetId="0">#REF!</definedName>
    <definedName name="insumos" localSheetId="7">#REF!</definedName>
    <definedName name="insumos">#REF!</definedName>
    <definedName name="ITEM" localSheetId="15">#REF!</definedName>
    <definedName name="ITEM" localSheetId="0">#REF!</definedName>
    <definedName name="ITEM" localSheetId="7">#REF!</definedName>
    <definedName name="ITEM">#REF!</definedName>
    <definedName name="item1">[4]Plan1!$J$13</definedName>
    <definedName name="item3">[4]Plan1!$J$30</definedName>
    <definedName name="item4">[4]Plan1!$J$39</definedName>
    <definedName name="koae" localSheetId="15">#REF!</definedName>
    <definedName name="koae" localSheetId="0">#REF!</definedName>
    <definedName name="koae" localSheetId="7">#REF!</definedName>
    <definedName name="koae">#REF!</definedName>
    <definedName name="kpavi" localSheetId="15">#REF!</definedName>
    <definedName name="kpavi" localSheetId="0">#REF!</definedName>
    <definedName name="kpavi" localSheetId="7">#REF!</definedName>
    <definedName name="kpavi">#REF!</definedName>
    <definedName name="kterra" localSheetId="15">#REF!</definedName>
    <definedName name="kterra" localSheetId="0">#REF!</definedName>
    <definedName name="kterra" localSheetId="7">#REF!</definedName>
    <definedName name="kterra">#REF!</definedName>
    <definedName name="LEIS" localSheetId="15">#REF!</definedName>
    <definedName name="LEIS" localSheetId="0">#REF!</definedName>
    <definedName name="LEIS" localSheetId="7">#REF!</definedName>
    <definedName name="LEIS">#REF!</definedName>
    <definedName name="MACROS" localSheetId="15">#REF!</definedName>
    <definedName name="MACROS" localSheetId="0">#REF!</definedName>
    <definedName name="MACROS" localSheetId="7">#REF!</definedName>
    <definedName name="MACROS">#REF!</definedName>
    <definedName name="MAT" localSheetId="15">#REF!</definedName>
    <definedName name="MAT" localSheetId="0">#REF!</definedName>
    <definedName name="MAT" localSheetId="7">#REF!</definedName>
    <definedName name="MAT">#REF!</definedName>
    <definedName name="MEIO_FIO" localSheetId="15">#REF!</definedName>
    <definedName name="MEIO_FIO" localSheetId="0">#REF!</definedName>
    <definedName name="MEIO_FIO" localSheetId="7">#REF!</definedName>
    <definedName name="MEIO_FIO">#REF!</definedName>
    <definedName name="MO" localSheetId="15">#REF!</definedName>
    <definedName name="MO" localSheetId="0">#REF!</definedName>
    <definedName name="MO" localSheetId="7">#REF!</definedName>
    <definedName name="MO">#REF!</definedName>
    <definedName name="mo_base">[1]Base!$U$39</definedName>
    <definedName name="mo_sub_base">'[1]Sub-base'!$U$36</definedName>
    <definedName name="MOE" localSheetId="15">#REF!</definedName>
    <definedName name="MOE" localSheetId="0">#REF!</definedName>
    <definedName name="MOE" localSheetId="7">#REF!</definedName>
    <definedName name="MOE">#REF!</definedName>
    <definedName name="MOH" localSheetId="15">#REF!</definedName>
    <definedName name="MOH" localSheetId="0">#REF!</definedName>
    <definedName name="MOH" localSheetId="7">#REF!</definedName>
    <definedName name="MOH">#REF!</definedName>
    <definedName name="num_linhas" localSheetId="15">#REF!</definedName>
    <definedName name="num_linhas" localSheetId="0">#REF!</definedName>
    <definedName name="num_linhas" localSheetId="7">#REF!</definedName>
    <definedName name="num_linhas">#REF!</definedName>
    <definedName name="oac" localSheetId="15">#REF!</definedName>
    <definedName name="oac" localSheetId="0">#REF!</definedName>
    <definedName name="oac" localSheetId="7">#REF!</definedName>
    <definedName name="oac">#REF!</definedName>
    <definedName name="oae" localSheetId="15">#REF!</definedName>
    <definedName name="oae" localSheetId="0">#REF!</definedName>
    <definedName name="oae" localSheetId="7">#REF!</definedName>
    <definedName name="oae">#REF!</definedName>
    <definedName name="ocom" localSheetId="15">#REF!</definedName>
    <definedName name="ocom" localSheetId="0">#REF!</definedName>
    <definedName name="ocom" localSheetId="7">#REF!</definedName>
    <definedName name="ocom">#REF!</definedName>
    <definedName name="pavi" localSheetId="15">#REF!</definedName>
    <definedName name="pavi" localSheetId="0">#REF!</definedName>
    <definedName name="pavi" localSheetId="7">#REF!</definedName>
    <definedName name="pavi">#REF!</definedName>
    <definedName name="PL_ABC" localSheetId="15">#REF!</definedName>
    <definedName name="PL_ABC" localSheetId="0">#REF!</definedName>
    <definedName name="PL_ABC" localSheetId="7">#REF!</definedName>
    <definedName name="PL_ABC">#REF!</definedName>
    <definedName name="plan275" localSheetId="15">#REF!</definedName>
    <definedName name="plan275" localSheetId="0">#REF!</definedName>
    <definedName name="plan275" localSheetId="7">#REF!</definedName>
    <definedName name="plan275">#REF!</definedName>
    <definedName name="planilha" localSheetId="15">#REF!</definedName>
    <definedName name="planilha" localSheetId="0">#REF!</definedName>
    <definedName name="planilha" localSheetId="7">#REF!</definedName>
    <definedName name="planilha">#REF!</definedName>
    <definedName name="plano" localSheetId="15">#REF!</definedName>
    <definedName name="plano" localSheetId="0">#REF!</definedName>
    <definedName name="plano" localSheetId="7">#REF!</definedName>
    <definedName name="plano">#REF!</definedName>
    <definedName name="ppt_pistas_e_patios" localSheetId="15">#REF!</definedName>
    <definedName name="ppt_pistas_e_patios" localSheetId="0">#REF!</definedName>
    <definedName name="ppt_pistas_e_patios" localSheetId="7">#REF!</definedName>
    <definedName name="ppt_pistas_e_patios">#REF!</definedName>
    <definedName name="Q" localSheetId="0">#REF!</definedName>
    <definedName name="Q" localSheetId="7">#REF!</definedName>
    <definedName name="Q">#REF!</definedName>
    <definedName name="QUANT_acumu" localSheetId="15">#REF!</definedName>
    <definedName name="QUANT_acumu" localSheetId="0">#REF!</definedName>
    <definedName name="QUANT_acumu" localSheetId="7">#REF!</definedName>
    <definedName name="QUANT_acumu">#REF!</definedName>
    <definedName name="rea" localSheetId="15">#REF!</definedName>
    <definedName name="rea" localSheetId="0">#REF!</definedName>
    <definedName name="rea" localSheetId="7">#REF!</definedName>
    <definedName name="rea">#REF!</definedName>
    <definedName name="REGULA">[1]Regula!$M$36</definedName>
    <definedName name="resumo" localSheetId="15">#REF!</definedName>
    <definedName name="resumo" localSheetId="0">#REF!</definedName>
    <definedName name="resumo" localSheetId="7">#REF!</definedName>
    <definedName name="resumo">#REF!</definedName>
    <definedName name="t" localSheetId="15">#REF!</definedName>
    <definedName name="t" localSheetId="0">#REF!</definedName>
    <definedName name="t" localSheetId="7">#REF!</definedName>
    <definedName name="t">#REF!</definedName>
    <definedName name="taxa_cap" localSheetId="15">#REF!</definedName>
    <definedName name="taxa_cap" localSheetId="0">#REF!</definedName>
    <definedName name="taxa_cap" localSheetId="7">#REF!</definedName>
    <definedName name="taxa_cap">#REF!</definedName>
    <definedName name="terra" localSheetId="15">#REF!</definedName>
    <definedName name="terra" localSheetId="0">#REF!</definedName>
    <definedName name="terra" localSheetId="7">#REF!</definedName>
    <definedName name="terra">#REF!</definedName>
    <definedName name="TESTE" localSheetId="15">#REF!</definedName>
    <definedName name="TESTE" localSheetId="0">#REF!</definedName>
    <definedName name="TESTE" localSheetId="7">#REF!</definedName>
    <definedName name="TESTE">#REF!</definedName>
    <definedName name="_xlnm.Print_Titles" localSheetId="11">'[5]repeated header'!$4:$4</definedName>
    <definedName name="total" localSheetId="15">#REF!</definedName>
    <definedName name="total" localSheetId="0">#REF!</definedName>
    <definedName name="total" localSheetId="7">#REF!</definedName>
    <definedName name="total">#REF!</definedName>
  </definedNames>
  <calcPr calcId="162913"/>
</workbook>
</file>

<file path=xl/calcChain.xml><?xml version="1.0" encoding="utf-8"?>
<calcChain xmlns="http://schemas.openxmlformats.org/spreadsheetml/2006/main">
  <c r="H317" i="22" l="1"/>
  <c r="H61" i="22"/>
  <c r="G61" i="22"/>
  <c r="E61" i="22"/>
  <c r="I6" i="20"/>
  <c r="I7" i="20"/>
  <c r="I8" i="20"/>
  <c r="I9" i="20"/>
  <c r="I10" i="20"/>
  <c r="I11" i="20"/>
  <c r="I12" i="20"/>
  <c r="I13" i="20"/>
  <c r="I14" i="20"/>
  <c r="I15" i="20"/>
  <c r="I16" i="20"/>
  <c r="I17" i="20"/>
  <c r="I18" i="20"/>
  <c r="I19" i="20"/>
  <c r="I20" i="20"/>
  <c r="I21" i="20"/>
  <c r="I22" i="20"/>
  <c r="I23" i="20"/>
  <c r="I24" i="20"/>
  <c r="I25" i="20"/>
  <c r="I26" i="20"/>
  <c r="I27" i="20"/>
  <c r="I28" i="20"/>
  <c r="I29" i="20"/>
  <c r="I30" i="20"/>
  <c r="I31" i="20"/>
  <c r="I32" i="20"/>
  <c r="I33" i="20"/>
  <c r="I34" i="20"/>
  <c r="I35" i="20"/>
  <c r="I36" i="20"/>
  <c r="I37" i="20"/>
  <c r="I38" i="20"/>
  <c r="I39" i="20"/>
  <c r="I40" i="20"/>
  <c r="I41" i="20"/>
  <c r="I42" i="20"/>
  <c r="I43" i="20"/>
  <c r="I44" i="20"/>
  <c r="I45" i="20"/>
  <c r="I46" i="20"/>
  <c r="I47" i="20"/>
  <c r="I48" i="20"/>
  <c r="I49" i="20"/>
  <c r="I50" i="20"/>
  <c r="I51" i="20"/>
  <c r="I52" i="20"/>
  <c r="I53" i="20"/>
  <c r="I54" i="20"/>
  <c r="I55" i="20"/>
  <c r="I56" i="20"/>
  <c r="I57" i="20"/>
  <c r="I58" i="20"/>
  <c r="I59" i="20"/>
  <c r="I60" i="20"/>
  <c r="I61" i="20"/>
  <c r="I62" i="20"/>
  <c r="I63" i="20"/>
  <c r="I64" i="20"/>
  <c r="I65" i="20"/>
  <c r="I66" i="20"/>
  <c r="I67" i="20"/>
  <c r="I68" i="20"/>
  <c r="I69" i="20"/>
  <c r="I70" i="20"/>
  <c r="I71" i="20"/>
  <c r="I72" i="20"/>
  <c r="I73" i="20"/>
  <c r="I74" i="20"/>
  <c r="I75" i="20"/>
  <c r="I76" i="20"/>
  <c r="I77" i="20"/>
  <c r="I78" i="20"/>
  <c r="I79" i="20"/>
  <c r="I80" i="20"/>
  <c r="I81" i="20"/>
  <c r="I82" i="20"/>
  <c r="I83" i="20"/>
  <c r="I84" i="20"/>
  <c r="I85" i="20"/>
  <c r="I86" i="20"/>
  <c r="I87" i="20"/>
  <c r="I88" i="20"/>
  <c r="I89" i="20"/>
  <c r="I90" i="20"/>
  <c r="I91" i="20"/>
  <c r="I92" i="20"/>
  <c r="I93" i="20"/>
  <c r="I94" i="20"/>
  <c r="I95" i="20"/>
  <c r="I96" i="20"/>
  <c r="I97" i="20"/>
  <c r="I98" i="20"/>
  <c r="I99" i="20"/>
  <c r="I100" i="20"/>
  <c r="I101" i="20"/>
  <c r="I102" i="20"/>
  <c r="I103" i="20"/>
  <c r="I104" i="20"/>
  <c r="I105" i="20"/>
  <c r="I106" i="20"/>
  <c r="I107" i="20"/>
  <c r="I108" i="20"/>
  <c r="I109" i="20"/>
  <c r="I110" i="20"/>
  <c r="I111" i="20"/>
  <c r="I112" i="20"/>
  <c r="I113" i="20"/>
  <c r="I114" i="20"/>
  <c r="I115" i="20"/>
  <c r="I116" i="20"/>
  <c r="I117" i="20"/>
  <c r="I118" i="20"/>
  <c r="I119" i="20"/>
  <c r="I120" i="20"/>
  <c r="I121" i="20"/>
  <c r="I122" i="20"/>
  <c r="I123" i="20"/>
  <c r="I124" i="20"/>
  <c r="I125" i="20"/>
  <c r="I126" i="20"/>
  <c r="I127" i="20"/>
  <c r="I128" i="20"/>
  <c r="I129" i="20"/>
  <c r="I130" i="20"/>
  <c r="I131" i="20"/>
  <c r="I132" i="20"/>
  <c r="I133" i="20"/>
  <c r="I134" i="20"/>
  <c r="I135" i="20"/>
  <c r="I136" i="20"/>
  <c r="I137" i="20"/>
  <c r="I138" i="20"/>
  <c r="I139" i="20"/>
  <c r="I140" i="20"/>
  <c r="I141" i="20"/>
  <c r="I142" i="20"/>
  <c r="I143" i="20"/>
  <c r="I144" i="20"/>
  <c r="I145" i="20"/>
  <c r="I146" i="20"/>
  <c r="I147" i="20"/>
  <c r="I148" i="20"/>
  <c r="I149" i="20"/>
  <c r="I150" i="20"/>
  <c r="I151" i="20"/>
  <c r="I152" i="20"/>
  <c r="I153" i="20"/>
  <c r="I154" i="20"/>
  <c r="I155" i="20"/>
  <c r="I156" i="20"/>
  <c r="I157" i="20"/>
  <c r="I158" i="20"/>
  <c r="I159" i="20"/>
  <c r="I160" i="20"/>
  <c r="I161" i="20"/>
  <c r="I162" i="20"/>
  <c r="I163" i="20"/>
  <c r="I164" i="20"/>
  <c r="I165" i="20"/>
  <c r="I166" i="20"/>
  <c r="I167" i="20"/>
  <c r="I168" i="20"/>
  <c r="I169" i="20"/>
  <c r="I170" i="20"/>
  <c r="I171" i="20"/>
  <c r="I172" i="20"/>
  <c r="I173" i="20"/>
  <c r="I174" i="20"/>
  <c r="I175" i="20"/>
  <c r="I176" i="20"/>
  <c r="I177" i="20"/>
  <c r="I178" i="20"/>
  <c r="I179" i="20"/>
  <c r="I180" i="20"/>
  <c r="I181" i="20"/>
  <c r="I182" i="20"/>
  <c r="I183" i="20"/>
  <c r="I184" i="20"/>
  <c r="I185" i="20"/>
  <c r="I186" i="20"/>
  <c r="I187" i="20"/>
  <c r="I188" i="20"/>
  <c r="I189" i="20"/>
  <c r="I190" i="20"/>
  <c r="I191" i="20"/>
  <c r="I192" i="20"/>
  <c r="I193" i="20"/>
  <c r="I194" i="20"/>
  <c r="I195" i="20"/>
  <c r="I196" i="20"/>
  <c r="I197" i="20"/>
  <c r="I198" i="20"/>
  <c r="I199" i="20"/>
  <c r="I200" i="20"/>
  <c r="I201" i="20"/>
  <c r="I202" i="20"/>
  <c r="I203" i="20"/>
  <c r="I204" i="20"/>
  <c r="I205" i="20"/>
  <c r="I206" i="20"/>
  <c r="I207" i="20"/>
  <c r="I208" i="20"/>
  <c r="I209" i="20"/>
  <c r="I210" i="20"/>
  <c r="I211" i="20"/>
  <c r="I212" i="20"/>
  <c r="I213" i="20"/>
  <c r="I214" i="20"/>
  <c r="I215" i="20"/>
  <c r="I216" i="20"/>
  <c r="I217" i="20"/>
  <c r="I218" i="20"/>
  <c r="I219" i="20"/>
  <c r="I220" i="20"/>
  <c r="I221" i="20"/>
  <c r="I222" i="20"/>
  <c r="I223" i="20"/>
  <c r="I224" i="20"/>
  <c r="I225" i="20"/>
  <c r="I226" i="20"/>
  <c r="I5" i="20"/>
  <c r="H6" i="20"/>
  <c r="H7" i="20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0" i="20"/>
  <c r="H41" i="20"/>
  <c r="H42" i="20"/>
  <c r="H43" i="20"/>
  <c r="H44" i="20"/>
  <c r="H45" i="20"/>
  <c r="H46" i="20"/>
  <c r="H47" i="20"/>
  <c r="H48" i="20"/>
  <c r="H49" i="20"/>
  <c r="H50" i="20"/>
  <c r="H51" i="20"/>
  <c r="H52" i="20"/>
  <c r="H53" i="20"/>
  <c r="H54" i="20"/>
  <c r="H55" i="20"/>
  <c r="H56" i="20"/>
  <c r="H57" i="20"/>
  <c r="H58" i="20"/>
  <c r="H59" i="20"/>
  <c r="H60" i="20"/>
  <c r="H61" i="20"/>
  <c r="H62" i="20"/>
  <c r="H63" i="20"/>
  <c r="H64" i="20"/>
  <c r="H65" i="20"/>
  <c r="H66" i="20"/>
  <c r="H67" i="20"/>
  <c r="H68" i="20"/>
  <c r="H69" i="20"/>
  <c r="H70" i="20"/>
  <c r="H71" i="20"/>
  <c r="H72" i="20"/>
  <c r="H73" i="20"/>
  <c r="H74" i="20"/>
  <c r="H75" i="20"/>
  <c r="H76" i="20"/>
  <c r="H77" i="20"/>
  <c r="H78" i="20"/>
  <c r="H79" i="20"/>
  <c r="H80" i="20"/>
  <c r="H81" i="20"/>
  <c r="H82" i="20"/>
  <c r="H83" i="20"/>
  <c r="H84" i="20"/>
  <c r="H85" i="20"/>
  <c r="H86" i="20"/>
  <c r="H87" i="20"/>
  <c r="H88" i="20"/>
  <c r="H89" i="20"/>
  <c r="H90" i="20"/>
  <c r="H91" i="20"/>
  <c r="H92" i="20"/>
  <c r="H93" i="20"/>
  <c r="H94" i="20"/>
  <c r="H95" i="20"/>
  <c r="H96" i="20"/>
  <c r="H97" i="20"/>
  <c r="H98" i="20"/>
  <c r="H99" i="20"/>
  <c r="H100" i="20"/>
  <c r="H101" i="20"/>
  <c r="H102" i="20"/>
  <c r="H103" i="20"/>
  <c r="H104" i="20"/>
  <c r="H105" i="20"/>
  <c r="H106" i="20"/>
  <c r="H107" i="20"/>
  <c r="H108" i="20"/>
  <c r="H109" i="20"/>
  <c r="H110" i="20"/>
  <c r="H111" i="20"/>
  <c r="H112" i="20"/>
  <c r="H113" i="20"/>
  <c r="H114" i="20"/>
  <c r="H115" i="20"/>
  <c r="H116" i="20"/>
  <c r="H117" i="20"/>
  <c r="H118" i="20"/>
  <c r="H119" i="20"/>
  <c r="H120" i="20"/>
  <c r="H121" i="20"/>
  <c r="H122" i="20"/>
  <c r="H123" i="20"/>
  <c r="H124" i="20"/>
  <c r="H125" i="20"/>
  <c r="H126" i="20"/>
  <c r="H127" i="20"/>
  <c r="H128" i="20"/>
  <c r="H129" i="20"/>
  <c r="H130" i="20"/>
  <c r="H131" i="20"/>
  <c r="H132" i="20"/>
  <c r="H133" i="20"/>
  <c r="H134" i="20"/>
  <c r="H135" i="20"/>
  <c r="H136" i="20"/>
  <c r="H137" i="20"/>
  <c r="H138" i="20"/>
  <c r="H139" i="20"/>
  <c r="H140" i="20"/>
  <c r="H141" i="20"/>
  <c r="H142" i="20"/>
  <c r="H143" i="20"/>
  <c r="H144" i="20"/>
  <c r="H145" i="20"/>
  <c r="H146" i="20"/>
  <c r="H147" i="20"/>
  <c r="H148" i="20"/>
  <c r="H149" i="20"/>
  <c r="H150" i="20"/>
  <c r="H151" i="20"/>
  <c r="H152" i="20"/>
  <c r="H153" i="20"/>
  <c r="H154" i="20"/>
  <c r="H155" i="20"/>
  <c r="H156" i="20"/>
  <c r="H157" i="20"/>
  <c r="H158" i="20"/>
  <c r="H159" i="20"/>
  <c r="H160" i="20"/>
  <c r="H161" i="20"/>
  <c r="H162" i="20"/>
  <c r="H163" i="20"/>
  <c r="H164" i="20"/>
  <c r="H165" i="20"/>
  <c r="H166" i="20"/>
  <c r="H167" i="20"/>
  <c r="H168" i="20"/>
  <c r="H169" i="20"/>
  <c r="H170" i="20"/>
  <c r="H171" i="20"/>
  <c r="H172" i="20"/>
  <c r="H173" i="20"/>
  <c r="H174" i="20"/>
  <c r="H175" i="20"/>
  <c r="H176" i="20"/>
  <c r="H177" i="20"/>
  <c r="H178" i="20"/>
  <c r="H179" i="20"/>
  <c r="H180" i="20"/>
  <c r="H181" i="20"/>
  <c r="H182" i="20"/>
  <c r="H183" i="20"/>
  <c r="H184" i="20"/>
  <c r="H185" i="20"/>
  <c r="H186" i="20"/>
  <c r="H187" i="20"/>
  <c r="H188" i="20"/>
  <c r="H189" i="20"/>
  <c r="H190" i="20"/>
  <c r="H191" i="20"/>
  <c r="H192" i="20"/>
  <c r="H193" i="20"/>
  <c r="H194" i="20"/>
  <c r="H195" i="20"/>
  <c r="H196" i="20"/>
  <c r="H197" i="20"/>
  <c r="H198" i="20"/>
  <c r="H199" i="20"/>
  <c r="H200" i="20"/>
  <c r="H201" i="20"/>
  <c r="H202" i="20"/>
  <c r="H203" i="20"/>
  <c r="H204" i="20"/>
  <c r="H205" i="20"/>
  <c r="H206" i="20"/>
  <c r="H207" i="20"/>
  <c r="H208" i="20"/>
  <c r="H209" i="20"/>
  <c r="H210" i="20"/>
  <c r="H211" i="20"/>
  <c r="H212" i="20"/>
  <c r="H213" i="20"/>
  <c r="H214" i="20"/>
  <c r="H215" i="20"/>
  <c r="H216" i="20"/>
  <c r="H217" i="20"/>
  <c r="H218" i="20"/>
  <c r="H219" i="20"/>
  <c r="H220" i="20"/>
  <c r="H221" i="20"/>
  <c r="H222" i="20"/>
  <c r="H223" i="20"/>
  <c r="H224" i="20"/>
  <c r="H225" i="20"/>
  <c r="H226" i="20"/>
  <c r="H5" i="20"/>
  <c r="G2" i="20" l="1"/>
  <c r="D18" i="19"/>
  <c r="G12" i="22" l="1"/>
  <c r="H12" i="22" s="1"/>
  <c r="E12" i="22"/>
  <c r="C309" i="22" l="1"/>
  <c r="C308" i="22"/>
  <c r="C307" i="22"/>
  <c r="C306" i="22"/>
  <c r="C305" i="22"/>
  <c r="C304" i="22"/>
  <c r="G6" i="22"/>
  <c r="G5" i="22"/>
  <c r="G7" i="22"/>
  <c r="E7" i="22"/>
  <c r="E8" i="22"/>
  <c r="E5" i="22"/>
  <c r="E4" i="22"/>
  <c r="E303" i="22"/>
  <c r="E285" i="22"/>
  <c r="E284" i="22"/>
  <c r="E283" i="22"/>
  <c r="E293" i="22"/>
  <c r="E312" i="22"/>
  <c r="E311" i="22"/>
  <c r="E292" i="22"/>
  <c r="E291" i="22"/>
  <c r="E290" i="22"/>
  <c r="E289" i="22"/>
  <c r="E286" i="22"/>
  <c r="E280" i="22"/>
  <c r="E279" i="22"/>
  <c r="E300" i="22"/>
  <c r="E299" i="22"/>
  <c r="E278" i="22"/>
  <c r="D266" i="22"/>
  <c r="H7" i="22" l="1"/>
  <c r="H5" i="22"/>
  <c r="G4" i="22"/>
  <c r="H4" i="22" s="1"/>
  <c r="E246" i="22" l="1"/>
  <c r="E249" i="22"/>
  <c r="E247" i="22"/>
  <c r="E248" i="22"/>
  <c r="E86" i="22"/>
  <c r="E251" i="22"/>
  <c r="E218" i="22"/>
  <c r="E172" i="22"/>
  <c r="E265" i="22"/>
  <c r="E264" i="22"/>
  <c r="E262" i="22"/>
  <c r="E261" i="22"/>
  <c r="E260" i="22"/>
  <c r="E259" i="22"/>
  <c r="E258" i="22"/>
  <c r="E257" i="22"/>
  <c r="E256" i="22"/>
  <c r="E255" i="22"/>
  <c r="E254" i="22"/>
  <c r="E253" i="22"/>
  <c r="E252" i="22"/>
  <c r="E239" i="22" l="1"/>
  <c r="E238" i="22"/>
  <c r="E198" i="22"/>
  <c r="E197" i="22"/>
  <c r="E196" i="22"/>
  <c r="E236" i="22"/>
  <c r="E39" i="22"/>
  <c r="E40" i="22"/>
  <c r="E41" i="22"/>
  <c r="E213" i="22"/>
  <c r="E237" i="22"/>
  <c r="E235" i="22"/>
  <c r="E234" i="22"/>
  <c r="E233" i="22"/>
  <c r="E229" i="22"/>
  <c r="E228" i="22"/>
  <c r="E226" i="22"/>
  <c r="E225" i="22"/>
  <c r="E224" i="22"/>
  <c r="E223" i="22"/>
  <c r="E222" i="22"/>
  <c r="E221" i="22"/>
  <c r="E52" i="22"/>
  <c r="E220" i="22"/>
  <c r="E219" i="22"/>
  <c r="E217" i="22"/>
  <c r="E216" i="22"/>
  <c r="E215" i="22"/>
  <c r="E210" i="22"/>
  <c r="E120" i="22"/>
  <c r="E194" i="22"/>
  <c r="E169" i="22"/>
  <c r="E193" i="22"/>
  <c r="E192" i="22"/>
  <c r="E191" i="22"/>
  <c r="E154" i="22" l="1"/>
  <c r="E168" i="22"/>
  <c r="E165" i="22"/>
  <c r="E178" i="22"/>
  <c r="E174" i="22"/>
  <c r="E177" i="22"/>
  <c r="E176" i="22"/>
  <c r="E171" i="22"/>
  <c r="E148" i="22" l="1"/>
  <c r="E142" i="22"/>
  <c r="E137" i="22"/>
  <c r="E134" i="22"/>
  <c r="E125" i="22" l="1"/>
  <c r="E124" i="22"/>
  <c r="D115" i="22"/>
  <c r="E107" i="22"/>
  <c r="E106" i="22"/>
  <c r="E105" i="22"/>
  <c r="E104" i="22"/>
  <c r="E147" i="22" l="1"/>
  <c r="E133" i="22"/>
  <c r="E121" i="22"/>
  <c r="E127" i="22"/>
  <c r="E111" i="22"/>
  <c r="E113" i="22"/>
  <c r="E81" i="22"/>
  <c r="E114" i="22"/>
  <c r="E118" i="22"/>
  <c r="E85" i="22"/>
  <c r="E84" i="22"/>
  <c r="E95" i="22"/>
  <c r="E83" i="22"/>
  <c r="E76" i="22"/>
  <c r="E75" i="22"/>
  <c r="E93" i="22" l="1"/>
  <c r="E64" i="22" l="1"/>
  <c r="E57" i="22"/>
  <c r="E53" i="22"/>
  <c r="E51" i="22"/>
  <c r="E50" i="22"/>
  <c r="E37" i="22"/>
  <c r="E23" i="22"/>
  <c r="E22" i="22"/>
  <c r="E263" i="22" l="1"/>
  <c r="E77" i="22"/>
  <c r="E42" i="22"/>
  <c r="E36" i="22"/>
  <c r="E35" i="22"/>
  <c r="E34" i="22"/>
  <c r="E48" i="22"/>
  <c r="E45" i="22"/>
  <c r="E19" i="22" l="1"/>
  <c r="E16" i="22"/>
  <c r="E295" i="22"/>
  <c r="E6" i="22"/>
  <c r="E9" i="22"/>
  <c r="E10" i="22"/>
  <c r="E11" i="22"/>
  <c r="E146" i="22"/>
  <c r="E9" i="17" l="1"/>
  <c r="E10" i="17"/>
  <c r="D19" i="24" l="1"/>
  <c r="D50" i="24" l="1"/>
  <c r="D8" i="10"/>
  <c r="D51" i="9" l="1"/>
  <c r="D19" i="12" l="1"/>
  <c r="D20" i="24" l="1"/>
  <c r="D26" i="24" s="1"/>
  <c r="C110" i="24" l="1"/>
  <c r="C109" i="24"/>
  <c r="C108" i="24"/>
  <c r="C107" i="24"/>
  <c r="C106" i="24" s="1"/>
  <c r="C105" i="24"/>
  <c r="C104" i="24"/>
  <c r="D89" i="24"/>
  <c r="C68" i="24"/>
  <c r="D51" i="24"/>
  <c r="C40" i="24"/>
  <c r="C46" i="24" s="1"/>
  <c r="D54" i="24" l="1"/>
  <c r="D60" i="24" s="1"/>
  <c r="D115" i="24"/>
  <c r="D32" i="24"/>
  <c r="D33" i="24"/>
  <c r="D20" i="11"/>
  <c r="C69" i="16"/>
  <c r="C69" i="14"/>
  <c r="C69" i="13"/>
  <c r="C68" i="12"/>
  <c r="C69" i="11"/>
  <c r="C69" i="10"/>
  <c r="C68" i="9"/>
  <c r="C68" i="8"/>
  <c r="C67" i="7"/>
  <c r="D34" i="24" l="1"/>
  <c r="C67" i="21"/>
  <c r="D50" i="21"/>
  <c r="C106" i="16"/>
  <c r="D10" i="19"/>
  <c r="D44" i="24" l="1"/>
  <c r="D58" i="24"/>
  <c r="D38" i="24"/>
  <c r="D41" i="24"/>
  <c r="D68" i="24"/>
  <c r="D69" i="24" s="1"/>
  <c r="D40" i="24"/>
  <c r="D45" i="24"/>
  <c r="D42" i="24"/>
  <c r="D43" i="24"/>
  <c r="D39" i="24"/>
  <c r="D65" i="24"/>
  <c r="D52" i="14"/>
  <c r="D52" i="13"/>
  <c r="D52" i="10"/>
  <c r="D20" i="16"/>
  <c r="D52" i="16"/>
  <c r="D20" i="14"/>
  <c r="D20" i="13"/>
  <c r="D52" i="11"/>
  <c r="D21" i="11"/>
  <c r="D19" i="8"/>
  <c r="D70" i="24" l="1"/>
  <c r="D67" i="24"/>
  <c r="D66" i="24"/>
  <c r="D46" i="24"/>
  <c r="D59" i="24" s="1"/>
  <c r="D61" i="24" s="1"/>
  <c r="D51" i="11"/>
  <c r="D51" i="12"/>
  <c r="D50" i="12"/>
  <c r="D21" i="12"/>
  <c r="D51" i="13"/>
  <c r="D22" i="13"/>
  <c r="D51" i="14"/>
  <c r="D22" i="14"/>
  <c r="D51" i="16"/>
  <c r="D22" i="16"/>
  <c r="D51" i="8"/>
  <c r="D50" i="8"/>
  <c r="D50" i="7"/>
  <c r="C106" i="14"/>
  <c r="C106" i="13"/>
  <c r="C105" i="12"/>
  <c r="C106" i="11"/>
  <c r="C106" i="10"/>
  <c r="C105" i="9"/>
  <c r="C105" i="8"/>
  <c r="C104" i="7"/>
  <c r="D71" i="24" l="1"/>
  <c r="D117" i="24" s="1"/>
  <c r="D116" i="24"/>
  <c r="C41" i="16"/>
  <c r="C41" i="14"/>
  <c r="C41" i="13"/>
  <c r="C40" i="12"/>
  <c r="C41" i="11"/>
  <c r="C41" i="10"/>
  <c r="C40" i="8"/>
  <c r="C39" i="7"/>
  <c r="C39" i="21"/>
  <c r="C40" i="9"/>
  <c r="D78" i="24" l="1"/>
  <c r="D88" i="24" s="1"/>
  <c r="D90" i="24" s="1"/>
  <c r="E49" i="22"/>
  <c r="D79" i="24" l="1"/>
  <c r="D118" i="24"/>
  <c r="D19" i="9"/>
  <c r="D50" i="9" s="1"/>
  <c r="F15" i="5" l="1"/>
  <c r="F6" i="5"/>
  <c r="F14" i="5"/>
  <c r="G8" i="22" l="1"/>
  <c r="H8" i="22" s="1"/>
  <c r="D8" i="7"/>
  <c r="D18" i="7" s="1"/>
  <c r="D18" i="21"/>
  <c r="G9" i="22" l="1"/>
  <c r="D20" i="10"/>
  <c r="D51" i="10" l="1"/>
  <c r="D21" i="10"/>
  <c r="G10" i="22"/>
  <c r="F19" i="23"/>
  <c r="F18" i="23"/>
  <c r="F17" i="23"/>
  <c r="F11" i="23"/>
  <c r="F10" i="23"/>
  <c r="F9" i="23"/>
  <c r="F8" i="23"/>
  <c r="F7" i="23"/>
  <c r="F6" i="23"/>
  <c r="F5" i="23"/>
  <c r="F4" i="23"/>
  <c r="F3" i="23"/>
  <c r="E310" i="22"/>
  <c r="E309" i="22"/>
  <c r="E308" i="22"/>
  <c r="E307" i="22"/>
  <c r="E306" i="22"/>
  <c r="E305" i="22"/>
  <c r="E304" i="22"/>
  <c r="E302" i="22"/>
  <c r="E301" i="22"/>
  <c r="E298" i="22"/>
  <c r="E297" i="22"/>
  <c r="E296" i="22"/>
  <c r="E294" i="22"/>
  <c r="E288" i="22"/>
  <c r="E287" i="22"/>
  <c r="E282" i="22"/>
  <c r="C281" i="22"/>
  <c r="E281" i="22" s="1"/>
  <c r="E277" i="22"/>
  <c r="E276" i="22"/>
  <c r="E273" i="22"/>
  <c r="E271" i="22"/>
  <c r="E270" i="22"/>
  <c r="E269" i="22"/>
  <c r="E268" i="22"/>
  <c r="E267" i="22"/>
  <c r="E266" i="22"/>
  <c r="E245" i="22"/>
  <c r="E232" i="22"/>
  <c r="E231" i="22"/>
  <c r="E230" i="22"/>
  <c r="E227" i="22"/>
  <c r="E212" i="22"/>
  <c r="E211" i="22"/>
  <c r="E209" i="22"/>
  <c r="E190" i="22"/>
  <c r="E189" i="22"/>
  <c r="E188" i="22"/>
  <c r="E187" i="22"/>
  <c r="E186" i="22"/>
  <c r="E185" i="22"/>
  <c r="E179" i="22"/>
  <c r="E175" i="22"/>
  <c r="E173" i="22"/>
  <c r="E166" i="22"/>
  <c r="E164" i="22"/>
  <c r="E208" i="22"/>
  <c r="E162" i="22"/>
  <c r="E207" i="22"/>
  <c r="E206" i="22"/>
  <c r="E202" i="22"/>
  <c r="E155" i="22"/>
  <c r="E200" i="22"/>
  <c r="E152" i="22"/>
  <c r="E151" i="22"/>
  <c r="E149" i="22"/>
  <c r="E145" i="22"/>
  <c r="E144" i="22"/>
  <c r="E143" i="22"/>
  <c r="E141" i="22"/>
  <c r="E140" i="22"/>
  <c r="E138" i="22"/>
  <c r="E136" i="22"/>
  <c r="E135" i="22"/>
  <c r="E132" i="22"/>
  <c r="E131" i="22"/>
  <c r="E130" i="22"/>
  <c r="E129" i="22"/>
  <c r="E128" i="22"/>
  <c r="E126" i="22"/>
  <c r="E123" i="22"/>
  <c r="E119" i="22"/>
  <c r="E115" i="22"/>
  <c r="E112" i="22"/>
  <c r="E110" i="22"/>
  <c r="E109" i="22"/>
  <c r="E108" i="22"/>
  <c r="E103" i="22"/>
  <c r="E102" i="22"/>
  <c r="E98" i="22"/>
  <c r="E97" i="22"/>
  <c r="E96" i="22"/>
  <c r="E94" i="22"/>
  <c r="E92" i="22"/>
  <c r="E82" i="22"/>
  <c r="E80" i="22"/>
  <c r="E79" i="22"/>
  <c r="E78" i="22"/>
  <c r="E90" i="22"/>
  <c r="E89" i="22"/>
  <c r="E88" i="22"/>
  <c r="E87" i="22"/>
  <c r="E74" i="22"/>
  <c r="E73" i="22"/>
  <c r="E72" i="22"/>
  <c r="E101" i="22"/>
  <c r="E100" i="22"/>
  <c r="E69" i="22"/>
  <c r="E68" i="22"/>
  <c r="E67" i="22"/>
  <c r="E66" i="22"/>
  <c r="E63" i="22"/>
  <c r="E62" i="22"/>
  <c r="E60" i="22"/>
  <c r="E59" i="22"/>
  <c r="E58" i="22"/>
  <c r="E56" i="22"/>
  <c r="E55" i="22"/>
  <c r="E54" i="22"/>
  <c r="E47" i="22"/>
  <c r="E46" i="22"/>
  <c r="E44" i="22"/>
  <c r="E43" i="22"/>
  <c r="E38" i="22"/>
  <c r="E33" i="22"/>
  <c r="E32" i="22"/>
  <c r="E31" i="22"/>
  <c r="E30" i="22"/>
  <c r="E29" i="22"/>
  <c r="E28" i="22"/>
  <c r="E27" i="22"/>
  <c r="E26" i="22"/>
  <c r="E25" i="22"/>
  <c r="E24" i="22"/>
  <c r="E21" i="22"/>
  <c r="E20" i="22"/>
  <c r="E18" i="22"/>
  <c r="E17" i="22"/>
  <c r="E15" i="22"/>
  <c r="E14" i="22"/>
  <c r="F20" i="23" l="1"/>
  <c r="F21" i="23" s="1"/>
  <c r="F12" i="23"/>
  <c r="F13" i="23" s="1"/>
  <c r="E153" i="22"/>
  <c r="H10" i="22"/>
  <c r="E161" i="22"/>
  <c r="E157" i="22"/>
  <c r="H6" i="22"/>
  <c r="E70" i="22"/>
  <c r="E180" i="22"/>
  <c r="E122" i="22"/>
  <c r="E159" i="22"/>
  <c r="E163" i="22"/>
  <c r="H9" i="22"/>
  <c r="E170" i="22"/>
  <c r="E244" i="22"/>
  <c r="E205" i="22"/>
  <c r="E203" i="22"/>
  <c r="E183" i="22"/>
  <c r="E204" i="22"/>
  <c r="E201" i="22"/>
  <c r="E156" i="22"/>
  <c r="E158" i="22"/>
  <c r="E160" i="22"/>
  <c r="E71" i="22"/>
  <c r="E91" i="22"/>
  <c r="G14" i="22" l="1"/>
  <c r="G11" i="22"/>
  <c r="H11" i="22" s="1"/>
  <c r="D94" i="24"/>
  <c r="D95" i="13"/>
  <c r="D94" i="9"/>
  <c r="D95" i="10"/>
  <c r="D95" i="11"/>
  <c r="D95" i="14"/>
  <c r="D95" i="16"/>
  <c r="D94" i="12"/>
  <c r="E117" i="22"/>
  <c r="E182" i="22"/>
  <c r="E167" i="22"/>
  <c r="E139" i="22"/>
  <c r="E241" i="22"/>
  <c r="E199" i="22"/>
  <c r="E275" i="22"/>
  <c r="E243" i="22"/>
  <c r="E116" i="22"/>
  <c r="E184" i="22"/>
  <c r="E274" i="22"/>
  <c r="E242" i="22"/>
  <c r="E214" i="22" l="1"/>
  <c r="E250" i="22" l="1"/>
  <c r="E181" i="22"/>
  <c r="H313" i="22" l="1"/>
  <c r="C109" i="21" l="1"/>
  <c r="C108" i="21"/>
  <c r="C107" i="21"/>
  <c r="C106" i="21"/>
  <c r="C104" i="21"/>
  <c r="D97" i="21"/>
  <c r="D118" i="21" s="1"/>
  <c r="D88" i="21"/>
  <c r="D53" i="21"/>
  <c r="D59" i="21" s="1"/>
  <c r="C45" i="21"/>
  <c r="D25" i="21"/>
  <c r="D32" i="21" l="1"/>
  <c r="C105" i="21"/>
  <c r="D114" i="21"/>
  <c r="D31" i="21"/>
  <c r="D33" i="21" l="1"/>
  <c r="B11" i="17"/>
  <c r="B10" i="17"/>
  <c r="B9" i="17"/>
  <c r="D64" i="21" l="1"/>
  <c r="D67" i="21"/>
  <c r="D57" i="21"/>
  <c r="D68" i="21"/>
  <c r="D41" i="21"/>
  <c r="D43" i="21"/>
  <c r="D42" i="21"/>
  <c r="D37" i="21"/>
  <c r="D40" i="21"/>
  <c r="D38" i="21"/>
  <c r="D44" i="21"/>
  <c r="D39" i="21"/>
  <c r="D65" i="21"/>
  <c r="D66" i="21" l="1"/>
  <c r="D69" i="21"/>
  <c r="D70" i="21"/>
  <c r="D45" i="21"/>
  <c r="D58" i="21" s="1"/>
  <c r="D60" i="21" s="1"/>
  <c r="D115" i="21" s="1"/>
  <c r="H230" i="20"/>
  <c r="F28" i="17" l="1"/>
  <c r="H231" i="20"/>
  <c r="D116" i="21"/>
  <c r="D77" i="21"/>
  <c r="H228" i="20"/>
  <c r="H229" i="20" s="1"/>
  <c r="K9" i="19" l="1"/>
  <c r="K11" i="19"/>
  <c r="K18" i="19" s="1"/>
  <c r="K5" i="19"/>
  <c r="C111" i="16" l="1"/>
  <c r="C110" i="16"/>
  <c r="C109" i="16"/>
  <c r="C108" i="16"/>
  <c r="C111" i="14"/>
  <c r="C110" i="14"/>
  <c r="C109" i="14"/>
  <c r="C108" i="14"/>
  <c r="C111" i="13"/>
  <c r="C110" i="13"/>
  <c r="C109" i="13"/>
  <c r="C108" i="13"/>
  <c r="C110" i="12"/>
  <c r="C109" i="12"/>
  <c r="C108" i="12"/>
  <c r="C107" i="12"/>
  <c r="C111" i="11"/>
  <c r="C110" i="11"/>
  <c r="C109" i="11"/>
  <c r="C108" i="11"/>
  <c r="C111" i="10"/>
  <c r="C110" i="10"/>
  <c r="C109" i="10"/>
  <c r="C108" i="10"/>
  <c r="C110" i="9"/>
  <c r="C109" i="9"/>
  <c r="C108" i="9"/>
  <c r="C107" i="9"/>
  <c r="C110" i="8"/>
  <c r="C109" i="8"/>
  <c r="C108" i="8"/>
  <c r="C107" i="8"/>
  <c r="C109" i="7"/>
  <c r="C108" i="7"/>
  <c r="C107" i="7"/>
  <c r="C106" i="7"/>
  <c r="D5" i="19"/>
  <c r="C105" i="16" l="1"/>
  <c r="C103" i="7"/>
  <c r="C105" i="13"/>
  <c r="C104" i="9"/>
  <c r="C105" i="11"/>
  <c r="C104" i="8"/>
  <c r="C105" i="14"/>
  <c r="C104" i="12"/>
  <c r="C105" i="10"/>
  <c r="C103" i="21"/>
  <c r="D11" i="19"/>
  <c r="C107" i="16" l="1"/>
  <c r="D90" i="16"/>
  <c r="D55" i="16"/>
  <c r="D61" i="16" s="1"/>
  <c r="C47" i="16"/>
  <c r="D27" i="16"/>
  <c r="D27" i="14"/>
  <c r="C107" i="14"/>
  <c r="D90" i="14"/>
  <c r="D55" i="14"/>
  <c r="D61" i="14" s="1"/>
  <c r="C47" i="14"/>
  <c r="D27" i="13"/>
  <c r="C107" i="13"/>
  <c r="D90" i="13"/>
  <c r="C47" i="13"/>
  <c r="D26" i="12"/>
  <c r="C106" i="12"/>
  <c r="D89" i="12"/>
  <c r="D54" i="12"/>
  <c r="D60" i="12" s="1"/>
  <c r="C46" i="12"/>
  <c r="C107" i="11"/>
  <c r="D90" i="11"/>
  <c r="D55" i="11"/>
  <c r="D61" i="11" s="1"/>
  <c r="C47" i="11"/>
  <c r="D27" i="11"/>
  <c r="D27" i="10"/>
  <c r="C107" i="10"/>
  <c r="D90" i="10"/>
  <c r="D55" i="10"/>
  <c r="D61" i="10" s="1"/>
  <c r="C47" i="10"/>
  <c r="D53" i="7"/>
  <c r="D59" i="7" s="1"/>
  <c r="C106" i="9"/>
  <c r="D89" i="9"/>
  <c r="C46" i="9"/>
  <c r="D26" i="9"/>
  <c r="C106" i="8"/>
  <c r="D98" i="8"/>
  <c r="D119" i="8" s="1"/>
  <c r="D89" i="8"/>
  <c r="C46" i="8"/>
  <c r="D26" i="8"/>
  <c r="C105" i="7"/>
  <c r="D97" i="7"/>
  <c r="D118" i="7" s="1"/>
  <c r="D88" i="7"/>
  <c r="C45" i="7"/>
  <c r="D25" i="7"/>
  <c r="F5" i="5"/>
  <c r="F7" i="5"/>
  <c r="F8" i="5"/>
  <c r="F9" i="5"/>
  <c r="F10" i="5"/>
  <c r="F11" i="5"/>
  <c r="F12" i="5"/>
  <c r="F13" i="5"/>
  <c r="F16" i="5"/>
  <c r="F4" i="5"/>
  <c r="D33" i="9" l="1"/>
  <c r="D34" i="11"/>
  <c r="D33" i="8"/>
  <c r="D34" i="10"/>
  <c r="D33" i="12"/>
  <c r="D34" i="13"/>
  <c r="D34" i="14"/>
  <c r="D34" i="16"/>
  <c r="D32" i="7"/>
  <c r="D114" i="7"/>
  <c r="C24" i="17"/>
  <c r="D33" i="16"/>
  <c r="D116" i="16"/>
  <c r="D33" i="14"/>
  <c r="D116" i="14"/>
  <c r="D55" i="13"/>
  <c r="D61" i="13" s="1"/>
  <c r="D116" i="13"/>
  <c r="D33" i="13"/>
  <c r="D115" i="12"/>
  <c r="D32" i="12"/>
  <c r="D33" i="11"/>
  <c r="D116" i="11"/>
  <c r="D116" i="10"/>
  <c r="D33" i="10"/>
  <c r="D54" i="8"/>
  <c r="D60" i="8" s="1"/>
  <c r="D54" i="9"/>
  <c r="D60" i="9" s="1"/>
  <c r="D115" i="9"/>
  <c r="D32" i="9"/>
  <c r="D32" i="8"/>
  <c r="D115" i="8"/>
  <c r="D31" i="7"/>
  <c r="F17" i="5"/>
  <c r="D35" i="13" l="1"/>
  <c r="D35" i="14"/>
  <c r="D35" i="11"/>
  <c r="D87" i="21"/>
  <c r="D89" i="21" s="1"/>
  <c r="D78" i="21"/>
  <c r="D35" i="16"/>
  <c r="D34" i="12"/>
  <c r="D35" i="10"/>
  <c r="D34" i="9"/>
  <c r="D34" i="8"/>
  <c r="D33" i="7"/>
  <c r="D66" i="16" l="1"/>
  <c r="D69" i="16"/>
  <c r="D66" i="13"/>
  <c r="D69" i="13"/>
  <c r="D65" i="12"/>
  <c r="D66" i="12" s="1"/>
  <c r="D68" i="12"/>
  <c r="D69" i="12" s="1"/>
  <c r="D41" i="12"/>
  <c r="D66" i="10"/>
  <c r="D69" i="10"/>
  <c r="D65" i="9"/>
  <c r="D68" i="9"/>
  <c r="D65" i="8"/>
  <c r="D68" i="8"/>
  <c r="D64" i="7"/>
  <c r="D67" i="7"/>
  <c r="D66" i="14"/>
  <c r="D67" i="14" s="1"/>
  <c r="D69" i="14"/>
  <c r="D70" i="14" s="1"/>
  <c r="D69" i="11"/>
  <c r="D66" i="11"/>
  <c r="D59" i="11"/>
  <c r="D67" i="11"/>
  <c r="D39" i="12"/>
  <c r="D43" i="13"/>
  <c r="D70" i="13"/>
  <c r="D67" i="13"/>
  <c r="D40" i="14"/>
  <c r="D57" i="7"/>
  <c r="D68" i="7"/>
  <c r="D44" i="11"/>
  <c r="D46" i="11"/>
  <c r="D38" i="7"/>
  <c r="D44" i="7"/>
  <c r="D39" i="7"/>
  <c r="D41" i="7"/>
  <c r="D40" i="7"/>
  <c r="D43" i="7"/>
  <c r="D42" i="7"/>
  <c r="D45" i="11"/>
  <c r="D39" i="11"/>
  <c r="D42" i="11"/>
  <c r="D41" i="11"/>
  <c r="D43" i="11"/>
  <c r="D40" i="11"/>
  <c r="D39" i="13"/>
  <c r="D40" i="13"/>
  <c r="D41" i="13"/>
  <c r="D42" i="13"/>
  <c r="D46" i="13"/>
  <c r="D59" i="13"/>
  <c r="D44" i="13"/>
  <c r="D45" i="13"/>
  <c r="D37" i="7"/>
  <c r="D46" i="14"/>
  <c r="D59" i="14"/>
  <c r="D45" i="14"/>
  <c r="D42" i="14"/>
  <c r="D41" i="14"/>
  <c r="D39" i="14"/>
  <c r="D44" i="14"/>
  <c r="D43" i="14"/>
  <c r="D99" i="21"/>
  <c r="D117" i="21"/>
  <c r="D119" i="21" s="1"/>
  <c r="D59" i="16"/>
  <c r="D46" i="16"/>
  <c r="D45" i="16"/>
  <c r="D44" i="16"/>
  <c r="D43" i="16"/>
  <c r="D42" i="16"/>
  <c r="D39" i="16"/>
  <c r="D41" i="16"/>
  <c r="D40" i="16"/>
  <c r="D44" i="12"/>
  <c r="D45" i="12"/>
  <c r="D38" i="12"/>
  <c r="D58" i="12"/>
  <c r="D42" i="12"/>
  <c r="D40" i="12"/>
  <c r="D43" i="12"/>
  <c r="D70" i="11"/>
  <c r="D59" i="10"/>
  <c r="D41" i="10"/>
  <c r="D40" i="10"/>
  <c r="D43" i="10"/>
  <c r="D44" i="10"/>
  <c r="D46" i="10"/>
  <c r="D42" i="10"/>
  <c r="D45" i="10"/>
  <c r="D39" i="10"/>
  <c r="D58" i="9"/>
  <c r="D40" i="9"/>
  <c r="D41" i="9"/>
  <c r="D38" i="9"/>
  <c r="D45" i="9"/>
  <c r="D42" i="9"/>
  <c r="D39" i="9"/>
  <c r="D44" i="9"/>
  <c r="D43" i="9"/>
  <c r="D58" i="8"/>
  <c r="D44" i="8"/>
  <c r="D42" i="8"/>
  <c r="D41" i="8"/>
  <c r="D39" i="8"/>
  <c r="D40" i="8"/>
  <c r="D43" i="8"/>
  <c r="D45" i="8"/>
  <c r="D38" i="8"/>
  <c r="D65" i="7"/>
  <c r="D68" i="16" l="1"/>
  <c r="D71" i="16"/>
  <c r="D68" i="13"/>
  <c r="D71" i="13"/>
  <c r="D72" i="13" s="1"/>
  <c r="D67" i="12"/>
  <c r="D70" i="12"/>
  <c r="D68" i="10"/>
  <c r="D71" i="10"/>
  <c r="D67" i="9"/>
  <c r="D70" i="9"/>
  <c r="D67" i="8"/>
  <c r="D70" i="8"/>
  <c r="D66" i="7"/>
  <c r="D69" i="7"/>
  <c r="D68" i="14"/>
  <c r="D71" i="14"/>
  <c r="D71" i="11"/>
  <c r="D68" i="11"/>
  <c r="D72" i="11" s="1"/>
  <c r="D118" i="11" s="1"/>
  <c r="D47" i="13"/>
  <c r="D60" i="13" s="1"/>
  <c r="D62" i="13" s="1"/>
  <c r="D117" i="13" s="1"/>
  <c r="D47" i="11"/>
  <c r="D60" i="11" s="1"/>
  <c r="D62" i="11" s="1"/>
  <c r="D45" i="7"/>
  <c r="D58" i="7" s="1"/>
  <c r="D60" i="7" s="1"/>
  <c r="D70" i="7"/>
  <c r="D47" i="14"/>
  <c r="D60" i="14" s="1"/>
  <c r="D62" i="14" s="1"/>
  <c r="D117" i="14" s="1"/>
  <c r="D103" i="21"/>
  <c r="D104" i="21" s="1"/>
  <c r="D47" i="16"/>
  <c r="D60" i="16" s="1"/>
  <c r="D62" i="16" s="1"/>
  <c r="D67" i="16"/>
  <c r="D70" i="16"/>
  <c r="D46" i="12"/>
  <c r="D59" i="12" s="1"/>
  <c r="D61" i="12" s="1"/>
  <c r="D116" i="12" s="1"/>
  <c r="D67" i="10"/>
  <c r="D47" i="10"/>
  <c r="D60" i="10" s="1"/>
  <c r="D62" i="10" s="1"/>
  <c r="D70" i="10"/>
  <c r="D69" i="9"/>
  <c r="D46" i="9"/>
  <c r="D59" i="9" s="1"/>
  <c r="D61" i="9" s="1"/>
  <c r="D66" i="9"/>
  <c r="D66" i="8"/>
  <c r="D46" i="8"/>
  <c r="D59" i="8" s="1"/>
  <c r="D61" i="8" s="1"/>
  <c r="D69" i="8"/>
  <c r="D71" i="12" l="1"/>
  <c r="D78" i="12"/>
  <c r="D88" i="12" s="1"/>
  <c r="D90" i="12" s="1"/>
  <c r="D72" i="14"/>
  <c r="D118" i="14"/>
  <c r="D79" i="14"/>
  <c r="D80" i="14" s="1"/>
  <c r="D118" i="13"/>
  <c r="D79" i="13"/>
  <c r="D89" i="13" s="1"/>
  <c r="D91" i="13" s="1"/>
  <c r="D117" i="11"/>
  <c r="D79" i="11"/>
  <c r="D89" i="11" s="1"/>
  <c r="D91" i="11" s="1"/>
  <c r="D119" i="11" s="1"/>
  <c r="D115" i="7"/>
  <c r="D77" i="7"/>
  <c r="D78" i="7" s="1"/>
  <c r="D71" i="9"/>
  <c r="D109" i="21"/>
  <c r="D108" i="21"/>
  <c r="D107" i="21"/>
  <c r="D106" i="21"/>
  <c r="D116" i="7"/>
  <c r="D117" i="16"/>
  <c r="D72" i="16"/>
  <c r="D117" i="12"/>
  <c r="D117" i="10"/>
  <c r="D72" i="10"/>
  <c r="D118" i="10" s="1"/>
  <c r="D116" i="9"/>
  <c r="D71" i="8"/>
  <c r="D78" i="8" s="1"/>
  <c r="D116" i="8"/>
  <c r="D118" i="16" l="1"/>
  <c r="D79" i="16"/>
  <c r="D89" i="16" s="1"/>
  <c r="D91" i="16" s="1"/>
  <c r="D119" i="16" s="1"/>
  <c r="D117" i="9"/>
  <c r="D78" i="9"/>
  <c r="D88" i="9" s="1"/>
  <c r="D90" i="9" s="1"/>
  <c r="D79" i="10"/>
  <c r="D80" i="13"/>
  <c r="D80" i="11"/>
  <c r="D110" i="21"/>
  <c r="D120" i="21" s="1"/>
  <c r="D121" i="21" s="1"/>
  <c r="D117" i="8"/>
  <c r="D88" i="8"/>
  <c r="D90" i="8" s="1"/>
  <c r="D87" i="7"/>
  <c r="D89" i="7" s="1"/>
  <c r="D117" i="7" s="1"/>
  <c r="D119" i="7" s="1"/>
  <c r="D89" i="14"/>
  <c r="D91" i="14" s="1"/>
  <c r="D119" i="14" s="1"/>
  <c r="D119" i="13"/>
  <c r="D79" i="12"/>
  <c r="D118" i="12"/>
  <c r="D79" i="9" l="1"/>
  <c r="D8" i="17"/>
  <c r="E8" i="17" s="1"/>
  <c r="D7" i="17"/>
  <c r="E7" i="17" s="1"/>
  <c r="D6" i="17"/>
  <c r="E6" i="17" s="1"/>
  <c r="F6" i="17" s="1"/>
  <c r="D99" i="7"/>
  <c r="D103" i="7" s="1"/>
  <c r="D80" i="16"/>
  <c r="D80" i="10"/>
  <c r="D89" i="10"/>
  <c r="D91" i="10" s="1"/>
  <c r="D118" i="9"/>
  <c r="D79" i="8"/>
  <c r="D118" i="8"/>
  <c r="D120" i="8" s="1"/>
  <c r="D100" i="8"/>
  <c r="D119" i="10" l="1"/>
  <c r="D104" i="8"/>
  <c r="D104" i="7"/>
  <c r="D109" i="7" s="1"/>
  <c r="D108" i="7" l="1"/>
  <c r="D105" i="8"/>
  <c r="D107" i="8" s="1"/>
  <c r="D107" i="7"/>
  <c r="D106" i="7"/>
  <c r="D109" i="8" l="1"/>
  <c r="D110" i="7"/>
  <c r="D120" i="7" s="1"/>
  <c r="D121" i="7" s="1"/>
  <c r="D9" i="17" s="1"/>
  <c r="F9" i="17" s="1"/>
  <c r="F8" i="17"/>
  <c r="D110" i="8"/>
  <c r="D108" i="8"/>
  <c r="D111" i="8" l="1"/>
  <c r="D121" i="8" s="1"/>
  <c r="D122" i="8" s="1"/>
  <c r="D10" i="17" s="1"/>
  <c r="F10" i="17" l="1"/>
  <c r="F7" i="17" l="1"/>
  <c r="G16" i="22" l="1"/>
  <c r="G15" i="22"/>
  <c r="G17" i="22" l="1"/>
  <c r="G18" i="22" l="1"/>
  <c r="G19" i="22" l="1"/>
  <c r="G20" i="22" l="1"/>
  <c r="G21" i="22" l="1"/>
  <c r="G24" i="22" l="1"/>
  <c r="G22" i="22"/>
  <c r="G23" i="22" l="1"/>
  <c r="G25" i="22"/>
  <c r="G26" i="22"/>
  <c r="G28" i="22" l="1"/>
  <c r="G27" i="22"/>
  <c r="G29" i="22" l="1"/>
  <c r="G30" i="22"/>
  <c r="G32" i="22" l="1"/>
  <c r="G31" i="22"/>
  <c r="G33" i="22" l="1"/>
  <c r="G34" i="22"/>
  <c r="G36" i="22" l="1"/>
  <c r="G35" i="22"/>
  <c r="G37" i="22" l="1"/>
  <c r="G38" i="22"/>
  <c r="G39" i="22"/>
  <c r="H14" i="22"/>
  <c r="G41" i="22" l="1"/>
  <c r="G40" i="22"/>
  <c r="H15" i="22"/>
  <c r="G42" i="22" l="1"/>
  <c r="H16" i="22"/>
  <c r="G43" i="22" l="1"/>
  <c r="H17" i="22"/>
  <c r="G44" i="22" l="1"/>
  <c r="H18" i="22"/>
  <c r="G46" i="22" l="1"/>
  <c r="G45" i="22"/>
  <c r="H19" i="22"/>
  <c r="G47" i="22" l="1"/>
  <c r="G48" i="22"/>
  <c r="H20" i="22"/>
  <c r="F50" i="22" l="1"/>
  <c r="G49" i="22"/>
  <c r="H21" i="22"/>
  <c r="G52" i="22" l="1"/>
  <c r="H52" i="22" s="1"/>
  <c r="G50" i="22"/>
  <c r="G51" i="22"/>
  <c r="H22" i="22"/>
  <c r="G54" i="22" l="1"/>
  <c r="G53" i="22"/>
  <c r="H23" i="22"/>
  <c r="G55" i="22" l="1"/>
  <c r="G56" i="22"/>
  <c r="H24" i="22"/>
  <c r="G58" i="22" l="1"/>
  <c r="G57" i="22"/>
  <c r="H25" i="22"/>
  <c r="G59" i="22" l="1"/>
  <c r="G60" i="22"/>
  <c r="H26" i="22"/>
  <c r="G63" i="22" l="1"/>
  <c r="G62" i="22"/>
  <c r="H27" i="22"/>
  <c r="G64" i="22" l="1"/>
  <c r="H28" i="22"/>
  <c r="G66" i="22" l="1"/>
  <c r="H29" i="22"/>
  <c r="G68" i="22" l="1"/>
  <c r="G67" i="22"/>
  <c r="H30" i="22"/>
  <c r="G69" i="22" l="1"/>
  <c r="H31" i="22"/>
  <c r="G70" i="22" l="1"/>
  <c r="H32" i="22"/>
  <c r="G71" i="22" l="1"/>
  <c r="H33" i="22"/>
  <c r="G72" i="22" l="1"/>
  <c r="H34" i="22"/>
  <c r="G73" i="22" l="1"/>
  <c r="H35" i="22"/>
  <c r="G74" i="22" l="1"/>
  <c r="H37" i="22"/>
  <c r="H36" i="22"/>
  <c r="G75" i="22" l="1"/>
  <c r="H38" i="22"/>
  <c r="G76" i="22" l="1"/>
  <c r="H39" i="22"/>
  <c r="G87" i="22" l="1"/>
  <c r="H40" i="22"/>
  <c r="G84" i="22" l="1"/>
  <c r="G88" i="22"/>
  <c r="G85" i="22"/>
  <c r="H41" i="22"/>
  <c r="G86" i="22" l="1"/>
  <c r="H86" i="22" s="1"/>
  <c r="G89" i="22"/>
  <c r="H42" i="22"/>
  <c r="G77" i="22" l="1"/>
  <c r="G90" i="22"/>
  <c r="H43" i="22"/>
  <c r="G79" i="22" l="1"/>
  <c r="G78" i="22"/>
  <c r="H44" i="22"/>
  <c r="G81" i="22" l="1"/>
  <c r="G80" i="22"/>
  <c r="H45" i="22"/>
  <c r="G82" i="22" l="1"/>
  <c r="H46" i="22"/>
  <c r="G83" i="22" l="1"/>
  <c r="G91" i="22"/>
  <c r="H47" i="22"/>
  <c r="G92" i="22" l="1"/>
  <c r="H48" i="22"/>
  <c r="G93" i="22" l="1"/>
  <c r="H49" i="22"/>
  <c r="G95" i="22" l="1"/>
  <c r="G94" i="22"/>
  <c r="H50" i="22"/>
  <c r="G96" i="22" l="1"/>
  <c r="H51" i="22"/>
  <c r="G97" i="22" l="1"/>
  <c r="G98" i="22" l="1"/>
  <c r="H53" i="22"/>
  <c r="H54" i="22" l="1"/>
  <c r="G100" i="22" l="1"/>
  <c r="H55" i="22"/>
  <c r="G102" i="22" l="1"/>
  <c r="G101" i="22"/>
  <c r="H56" i="22"/>
  <c r="G103" i="22" l="1"/>
  <c r="H57" i="22"/>
  <c r="G108" i="22" l="1"/>
  <c r="G104" i="22"/>
  <c r="H58" i="22"/>
  <c r="G105" i="22" l="1"/>
  <c r="G109" i="22"/>
  <c r="H59" i="22"/>
  <c r="G110" i="22" l="1"/>
  <c r="G106" i="22"/>
  <c r="H60" i="22"/>
  <c r="G107" i="22" l="1"/>
  <c r="G111" i="22"/>
  <c r="H62" i="22"/>
  <c r="G112" i="22" l="1"/>
  <c r="H64" i="22"/>
  <c r="H63" i="22"/>
  <c r="G113" i="22" l="1"/>
  <c r="H66" i="22"/>
  <c r="G114" i="22" l="1"/>
  <c r="H67" i="22"/>
  <c r="G115" i="22" l="1"/>
  <c r="H68" i="22"/>
  <c r="G116" i="22" l="1"/>
  <c r="H69" i="22"/>
  <c r="G117" i="22" l="1"/>
  <c r="H70" i="22"/>
  <c r="G118" i="22" l="1"/>
  <c r="H71" i="22"/>
  <c r="G121" i="22" l="1"/>
  <c r="H72" i="22"/>
  <c r="G119" i="22" l="1"/>
  <c r="G122" i="22"/>
  <c r="H73" i="22"/>
  <c r="G120" i="22" l="1"/>
  <c r="H120" i="22" s="1"/>
  <c r="G123" i="22"/>
  <c r="H74" i="22"/>
  <c r="G124" i="22" l="1"/>
  <c r="H75" i="22"/>
  <c r="G125" i="22" l="1"/>
  <c r="H76" i="22"/>
  <c r="G126" i="22" l="1"/>
  <c r="H87" i="22"/>
  <c r="H85" i="22"/>
  <c r="H84" i="22"/>
  <c r="H88" i="22" l="1"/>
  <c r="G127" i="22" l="1"/>
  <c r="H89" i="22"/>
  <c r="G129" i="22" l="1"/>
  <c r="G128" i="22"/>
  <c r="H78" i="22"/>
  <c r="H77" i="22"/>
  <c r="H90" i="22"/>
  <c r="H79" i="22" l="1"/>
  <c r="G130" i="22" l="1"/>
  <c r="H80" i="22"/>
  <c r="H81" i="22"/>
  <c r="G131" i="22" l="1"/>
  <c r="H82" i="22"/>
  <c r="H83" i="22"/>
  <c r="G132" i="22" l="1"/>
  <c r="H91" i="22"/>
  <c r="H92" i="22" l="1"/>
  <c r="H93" i="22"/>
  <c r="G133" i="22" l="1"/>
  <c r="G135" i="22"/>
  <c r="H94" i="22"/>
  <c r="H95" i="22"/>
  <c r="G134" i="22" l="1"/>
  <c r="H134" i="22" s="1"/>
  <c r="H96" i="22"/>
  <c r="G136" i="22" l="1"/>
  <c r="G138" i="22"/>
  <c r="H97" i="22"/>
  <c r="G137" i="22" l="1"/>
  <c r="H137" i="22" s="1"/>
  <c r="G139" i="22"/>
  <c r="H98" i="22"/>
  <c r="G140" i="22" l="1"/>
  <c r="H100" i="22"/>
  <c r="H101" i="22" l="1"/>
  <c r="G141" i="22" l="1"/>
  <c r="G143" i="22"/>
  <c r="H102" i="22"/>
  <c r="G142" i="22" l="1"/>
  <c r="H142" i="22" s="1"/>
  <c r="G144" i="22"/>
  <c r="H104" i="22"/>
  <c r="H103" i="22"/>
  <c r="G145" i="22" l="1"/>
  <c r="H105" i="22"/>
  <c r="H108" i="22"/>
  <c r="G146" i="22" l="1"/>
  <c r="H107" i="22"/>
  <c r="H106" i="22"/>
  <c r="H109" i="22"/>
  <c r="H146" i="22" l="1"/>
  <c r="H110" i="22"/>
  <c r="G147" i="22" l="1"/>
  <c r="H147" i="22"/>
  <c r="G149" i="22"/>
  <c r="H111" i="22"/>
  <c r="G148" i="22" l="1"/>
  <c r="H148" i="22" s="1"/>
  <c r="H112" i="22"/>
  <c r="G151" i="22" l="1"/>
  <c r="H149" i="22"/>
  <c r="H113" i="22"/>
  <c r="G152" i="22" l="1"/>
  <c r="H151" i="22"/>
  <c r="H114" i="22"/>
  <c r="G153" i="22" l="1"/>
  <c r="H152" i="22"/>
  <c r="H115" i="22"/>
  <c r="G154" i="22" l="1"/>
  <c r="H154" i="22" s="1"/>
  <c r="H153" i="22"/>
  <c r="H116" i="22"/>
  <c r="G155" i="22" l="1"/>
  <c r="H155" i="22" s="1"/>
  <c r="H117" i="22"/>
  <c r="G156" i="22" l="1"/>
  <c r="H118" i="22"/>
  <c r="G157" i="22" l="1"/>
  <c r="H156" i="22"/>
  <c r="H119" i="22"/>
  <c r="H121" i="22"/>
  <c r="G158" i="22" l="1"/>
  <c r="H157" i="22"/>
  <c r="H122" i="22"/>
  <c r="G159" i="22" l="1"/>
  <c r="H158" i="22"/>
  <c r="H123" i="22"/>
  <c r="G160" i="22" l="1"/>
  <c r="H159" i="22"/>
  <c r="H125" i="22"/>
  <c r="H124" i="22"/>
  <c r="G161" i="22" l="1"/>
  <c r="H160" i="22"/>
  <c r="H126" i="22"/>
  <c r="G162" i="22" l="1"/>
  <c r="H161" i="22"/>
  <c r="H128" i="22"/>
  <c r="H127" i="22"/>
  <c r="G163" i="22" l="1"/>
  <c r="H162" i="22"/>
  <c r="H129" i="22"/>
  <c r="G164" i="22" l="1"/>
  <c r="G166" i="22"/>
  <c r="H163" i="22"/>
  <c r="H130" i="22"/>
  <c r="G165" i="22" l="1"/>
  <c r="H165" i="22" s="1"/>
  <c r="H164" i="22"/>
  <c r="H131" i="22"/>
  <c r="G167" i="22" l="1"/>
  <c r="H166" i="22"/>
  <c r="H132" i="22"/>
  <c r="G169" i="22" l="1"/>
  <c r="G168" i="22"/>
  <c r="G170" i="22"/>
  <c r="H133" i="22"/>
  <c r="G171" i="22" l="1"/>
  <c r="G174" i="22"/>
  <c r="G173" i="22"/>
  <c r="H168" i="22"/>
  <c r="H169" i="22"/>
  <c r="H167" i="22"/>
  <c r="H135" i="22"/>
  <c r="G175" i="22" l="1"/>
  <c r="G172" i="22"/>
  <c r="H172" i="22" s="1"/>
  <c r="H171" i="22"/>
  <c r="H174" i="22"/>
  <c r="H170" i="22"/>
  <c r="H136" i="22"/>
  <c r="G179" i="22" l="1"/>
  <c r="G176" i="22"/>
  <c r="H173" i="22"/>
  <c r="H138" i="22"/>
  <c r="G178" i="22" l="1"/>
  <c r="G177" i="22"/>
  <c r="G180" i="22"/>
  <c r="H176" i="22"/>
  <c r="H175" i="22"/>
  <c r="H139" i="22"/>
  <c r="G181" i="22" l="1"/>
  <c r="H177" i="22"/>
  <c r="H179" i="22"/>
  <c r="H140" i="22"/>
  <c r="G182" i="22" l="1"/>
  <c r="H178" i="22"/>
  <c r="H180" i="22"/>
  <c r="H141" i="22"/>
  <c r="G183" i="22" l="1"/>
  <c r="H181" i="22"/>
  <c r="H143" i="22"/>
  <c r="G184" i="22" l="1"/>
  <c r="H182" i="22"/>
  <c r="H144" i="22"/>
  <c r="H145" i="22"/>
  <c r="G185" i="22" l="1"/>
  <c r="H183" i="22"/>
  <c r="G186" i="22" l="1"/>
  <c r="H184" i="22"/>
  <c r="G187" i="22" l="1"/>
  <c r="H185" i="22"/>
  <c r="G188" i="22" l="1"/>
  <c r="H186" i="22"/>
  <c r="G189" i="22" l="1"/>
  <c r="G196" i="22"/>
  <c r="H187" i="22"/>
  <c r="G197" i="22" l="1"/>
  <c r="G190" i="22"/>
  <c r="H196" i="22"/>
  <c r="H188" i="22"/>
  <c r="G199" i="22" l="1"/>
  <c r="G191" i="22"/>
  <c r="G198" i="22"/>
  <c r="H189" i="22"/>
  <c r="G192" i="22" l="1"/>
  <c r="G200" i="22"/>
  <c r="H198" i="22"/>
  <c r="H197" i="22"/>
  <c r="H190" i="22"/>
  <c r="G201" i="22" l="1"/>
  <c r="G194" i="22"/>
  <c r="G193" i="22"/>
  <c r="H192" i="22"/>
  <c r="H191" i="22"/>
  <c r="H199" i="22"/>
  <c r="G202" i="22" l="1"/>
  <c r="H193" i="22"/>
  <c r="H200" i="22"/>
  <c r="G203" i="22" l="1"/>
  <c r="H194" i="22"/>
  <c r="H201" i="22"/>
  <c r="G204" i="22" l="1"/>
  <c r="H202" i="22"/>
  <c r="G205" i="22" l="1"/>
  <c r="H203" i="22"/>
  <c r="G206" i="22" l="1"/>
  <c r="H204" i="22"/>
  <c r="G207" i="22" l="1"/>
  <c r="H205" i="22"/>
  <c r="G208" i="22" l="1"/>
  <c r="H206" i="22"/>
  <c r="G209" i="22" l="1"/>
  <c r="H207" i="22"/>
  <c r="G210" i="22" l="1"/>
  <c r="G211" i="22"/>
  <c r="G214" i="22"/>
  <c r="H208" i="22"/>
  <c r="H210" i="22"/>
  <c r="G212" i="22" l="1"/>
  <c r="G213" i="22"/>
  <c r="H213" i="22" s="1"/>
  <c r="H209" i="22"/>
  <c r="G215" i="22" l="1"/>
  <c r="H211" i="22"/>
  <c r="G219" i="22" l="1"/>
  <c r="G221" i="22"/>
  <c r="H221" i="22" s="1"/>
  <c r="G216" i="22"/>
  <c r="H212" i="22"/>
  <c r="G217" i="22" l="1"/>
  <c r="G220" i="22"/>
  <c r="H219" i="22"/>
  <c r="H215" i="22"/>
  <c r="H214" i="22"/>
  <c r="G222" i="22" l="1"/>
  <c r="G218" i="22"/>
  <c r="H218" i="22" s="1"/>
  <c r="H220" i="22"/>
  <c r="H217" i="22"/>
  <c r="H216" i="22"/>
  <c r="G223" i="22" l="1"/>
  <c r="H222" i="22"/>
  <c r="G224" i="22" l="1"/>
  <c r="H223" i="22"/>
  <c r="G228" i="22" l="1"/>
  <c r="H228" i="22" s="1"/>
  <c r="G225" i="22"/>
  <c r="H225" i="22" s="1"/>
  <c r="H224" i="22"/>
  <c r="G226" i="22" l="1"/>
  <c r="H226" i="22" s="1"/>
  <c r="G227" i="22"/>
  <c r="H227" i="22" s="1"/>
  <c r="G229" i="22"/>
  <c r="H229" i="22" s="1"/>
  <c r="G230" i="22" l="1"/>
  <c r="H230" i="22" s="1"/>
  <c r="G231" i="22" l="1"/>
  <c r="H231" i="22" s="1"/>
  <c r="G232" i="22" l="1"/>
  <c r="H232" i="22" s="1"/>
  <c r="G233" i="22" l="1"/>
  <c r="H233" i="22" s="1"/>
  <c r="G234" i="22" l="1"/>
  <c r="H234" i="22" s="1"/>
  <c r="G235" i="22" l="1"/>
  <c r="H235" i="22" s="1"/>
  <c r="G237" i="22" l="1"/>
  <c r="H237" i="22" s="1"/>
  <c r="G236" i="22"/>
  <c r="H236" i="22" s="1"/>
  <c r="G238" i="22" l="1"/>
  <c r="H238" i="22" s="1"/>
  <c r="G241" i="22"/>
  <c r="H241" i="22" s="1"/>
  <c r="G239" i="22"/>
  <c r="H239" i="22" s="1"/>
  <c r="G242" i="22" l="1"/>
  <c r="H242" i="22" s="1"/>
  <c r="G243" i="22" l="1"/>
  <c r="H243" i="22" s="1"/>
  <c r="G244" i="22" l="1"/>
  <c r="H244" i="22" s="1"/>
  <c r="G245" i="22" l="1"/>
  <c r="H245" i="22" s="1"/>
  <c r="G246" i="22" l="1"/>
  <c r="H246" i="22" s="1"/>
  <c r="G247" i="22" l="1"/>
  <c r="H247" i="22" s="1"/>
  <c r="G248" i="22" l="1"/>
  <c r="H248" i="22" s="1"/>
  <c r="G249" i="22" l="1"/>
  <c r="H249" i="22" s="1"/>
  <c r="G252" i="22"/>
  <c r="H252" i="22" s="1"/>
  <c r="G254" i="22"/>
  <c r="H254" i="22" s="1"/>
  <c r="G253" i="22" l="1"/>
  <c r="H253" i="22" s="1"/>
  <c r="G250" i="22"/>
  <c r="H250" i="22" s="1"/>
  <c r="G251" i="22" l="1"/>
  <c r="H251" i="22" s="1"/>
  <c r="G255" i="22"/>
  <c r="H255" i="22" s="1"/>
  <c r="G259" i="22" l="1"/>
  <c r="H259" i="22" s="1"/>
  <c r="G256" i="22"/>
  <c r="H256" i="22" s="1"/>
  <c r="G258" i="22" l="1"/>
  <c r="H258" i="22" s="1"/>
  <c r="G257" i="22"/>
  <c r="H257" i="22" s="1"/>
  <c r="G265" i="22"/>
  <c r="H265" i="22" s="1"/>
  <c r="G262" i="22"/>
  <c r="H262" i="22" s="1"/>
  <c r="G263" i="22"/>
  <c r="H263" i="22" s="1"/>
  <c r="G260" i="22"/>
  <c r="H260" i="22" s="1"/>
  <c r="G261" i="22"/>
  <c r="H261" i="22" s="1"/>
  <c r="G264" i="22" l="1"/>
  <c r="H264" i="22" s="1"/>
  <c r="G266" i="22" l="1"/>
  <c r="H266" i="22" s="1"/>
  <c r="G267" i="22" l="1"/>
  <c r="H267" i="22" s="1"/>
  <c r="G268" i="22" l="1"/>
  <c r="H268" i="22" s="1"/>
  <c r="G269" i="22" l="1"/>
  <c r="H269" i="22" s="1"/>
  <c r="G270" i="22" l="1"/>
  <c r="H270" i="22" s="1"/>
  <c r="G271" i="22" l="1"/>
  <c r="H271" i="22" s="1"/>
  <c r="G273" i="22" l="1"/>
  <c r="H273" i="22" s="1"/>
  <c r="G274" i="22" l="1"/>
  <c r="H274" i="22" s="1"/>
  <c r="G275" i="22" l="1"/>
  <c r="H275" i="22" s="1"/>
  <c r="G276" i="22" l="1"/>
  <c r="H276" i="22" s="1"/>
  <c r="G277" i="22" l="1"/>
  <c r="H277" i="22" s="1"/>
  <c r="G278" i="22" l="1"/>
  <c r="H278" i="22" s="1"/>
  <c r="G279" i="22" l="1"/>
  <c r="H279" i="22" s="1"/>
  <c r="G280" i="22" l="1"/>
  <c r="H280" i="22" s="1"/>
  <c r="G281" i="22" l="1"/>
  <c r="H281" i="22" s="1"/>
  <c r="G282" i="22" l="1"/>
  <c r="H282" i="22" s="1"/>
  <c r="G283" i="22" l="1"/>
  <c r="H283" i="22" s="1"/>
  <c r="G284" i="22" l="1"/>
  <c r="H284" i="22" s="1"/>
  <c r="G285" i="22" l="1"/>
  <c r="H285" i="22" s="1"/>
  <c r="G286" i="22" l="1"/>
  <c r="H286" i="22" s="1"/>
  <c r="G289" i="22"/>
  <c r="H289" i="22" s="1"/>
  <c r="G292" i="22" l="1"/>
  <c r="H292" i="22" s="1"/>
  <c r="G287" i="22"/>
  <c r="H287" i="22" s="1"/>
  <c r="G290" i="22"/>
  <c r="H290" i="22" s="1"/>
  <c r="G288" i="22" l="1"/>
  <c r="H288" i="22" s="1"/>
  <c r="G291" i="22"/>
  <c r="H291" i="22" s="1"/>
  <c r="G293" i="22"/>
  <c r="H293" i="22" s="1"/>
  <c r="G294" i="22" l="1"/>
  <c r="H294" i="22" s="1"/>
  <c r="G295" i="22"/>
  <c r="H295" i="22" s="1"/>
  <c r="G296" i="22" l="1"/>
  <c r="H296" i="22" s="1"/>
  <c r="G297" i="22" l="1"/>
  <c r="H297" i="22" s="1"/>
  <c r="G298" i="22" l="1"/>
  <c r="H298" i="22" s="1"/>
  <c r="G299" i="22" l="1"/>
  <c r="H299" i="22" s="1"/>
  <c r="G300" i="22" l="1"/>
  <c r="H300" i="22" s="1"/>
  <c r="G301" i="22" l="1"/>
  <c r="H301" i="22" s="1"/>
  <c r="G302" i="22" l="1"/>
  <c r="H302" i="22" s="1"/>
  <c r="G303" i="22" l="1"/>
  <c r="H303" i="22" s="1"/>
  <c r="G304" i="22" l="1"/>
  <c r="H304" i="22" s="1"/>
  <c r="G305" i="22" l="1"/>
  <c r="H305" i="22" s="1"/>
  <c r="G306" i="22" l="1"/>
  <c r="H306" i="22" s="1"/>
  <c r="G307" i="22" l="1"/>
  <c r="H307" i="22" s="1"/>
  <c r="G308" i="22" l="1"/>
  <c r="H308" i="22" s="1"/>
  <c r="G309" i="22" l="1"/>
  <c r="H309" i="22" s="1"/>
  <c r="G311" i="22" l="1"/>
  <c r="H311" i="22" s="1"/>
  <c r="G310" i="22"/>
  <c r="H310" i="22" s="1"/>
  <c r="G312" i="22" l="1"/>
  <c r="H312" i="22" s="1"/>
  <c r="H314" i="22" s="1"/>
  <c r="H315" i="22" s="1"/>
  <c r="H316" i="22" s="1"/>
  <c r="D95" i="12" l="1"/>
  <c r="D98" i="12" s="1"/>
  <c r="D98" i="24"/>
  <c r="D95" i="9"/>
  <c r="D98" i="9" s="1"/>
  <c r="D99" i="16"/>
  <c r="D96" i="11"/>
  <c r="D99" i="11" s="1"/>
  <c r="D96" i="13"/>
  <c r="D99" i="13" s="1"/>
  <c r="D96" i="14"/>
  <c r="D99" i="14" s="1"/>
  <c r="D96" i="10"/>
  <c r="D99" i="10" s="1"/>
  <c r="D101" i="13" l="1"/>
  <c r="D120" i="13"/>
  <c r="D121" i="13" s="1"/>
  <c r="D101" i="10"/>
  <c r="D120" i="10"/>
  <c r="D121" i="10" s="1"/>
  <c r="D120" i="14"/>
  <c r="D121" i="14" s="1"/>
  <c r="D101" i="14"/>
  <c r="D120" i="11"/>
  <c r="D121" i="11" s="1"/>
  <c r="D101" i="11"/>
  <c r="D119" i="24"/>
  <c r="D120" i="24" s="1"/>
  <c r="D100" i="24"/>
  <c r="D120" i="16"/>
  <c r="D121" i="16" s="1"/>
  <c r="D101" i="16"/>
  <c r="D119" i="9"/>
  <c r="D120" i="9" s="1"/>
  <c r="D100" i="9"/>
  <c r="D119" i="12"/>
  <c r="D120" i="12" s="1"/>
  <c r="D100" i="12"/>
  <c r="D104" i="12" l="1"/>
  <c r="D105" i="12" s="1"/>
  <c r="D110" i="12" s="1"/>
  <c r="D105" i="14"/>
  <c r="D105" i="11"/>
  <c r="D106" i="11" s="1"/>
  <c r="D111" i="11" s="1"/>
  <c r="D105" i="16"/>
  <c r="D106" i="16" s="1"/>
  <c r="D109" i="16" s="1"/>
  <c r="D104" i="24"/>
  <c r="D104" i="9"/>
  <c r="D105" i="10"/>
  <c r="D105" i="13"/>
  <c r="D106" i="13" s="1"/>
  <c r="D108" i="13" s="1"/>
  <c r="D107" i="12" l="1"/>
  <c r="D109" i="12"/>
  <c r="D108" i="12"/>
  <c r="D110" i="13"/>
  <c r="D110" i="11"/>
  <c r="D109" i="13"/>
  <c r="D111" i="13"/>
  <c r="D109" i="11"/>
  <c r="D108" i="11"/>
  <c r="D106" i="14"/>
  <c r="D106" i="10"/>
  <c r="D105" i="24"/>
  <c r="D108" i="16"/>
  <c r="D105" i="9"/>
  <c r="D109" i="9" s="1"/>
  <c r="D111" i="16"/>
  <c r="D110" i="16"/>
  <c r="D112" i="13" l="1"/>
  <c r="D122" i="13" s="1"/>
  <c r="D123" i="13" s="1"/>
  <c r="D17" i="17" s="1"/>
  <c r="E17" i="17" s="1"/>
  <c r="F17" i="17" s="1"/>
  <c r="D111" i="12"/>
  <c r="D121" i="12" s="1"/>
  <c r="D122" i="12" s="1"/>
  <c r="D15" i="17" s="1"/>
  <c r="E15" i="17" s="1"/>
  <c r="F15" i="17" s="1"/>
  <c r="D112" i="11"/>
  <c r="D122" i="11" s="1"/>
  <c r="D123" i="11" s="1"/>
  <c r="D13" i="17" s="1"/>
  <c r="E13" i="17" s="1"/>
  <c r="F13" i="17" s="1"/>
  <c r="D107" i="9"/>
  <c r="D112" i="16"/>
  <c r="D122" i="16" s="1"/>
  <c r="D123" i="16" s="1"/>
  <c r="D23" i="17" s="1"/>
  <c r="E23" i="17" s="1"/>
  <c r="F23" i="17" s="1"/>
  <c r="D109" i="10"/>
  <c r="D111" i="10"/>
  <c r="D110" i="10"/>
  <c r="D108" i="10"/>
  <c r="D110" i="9"/>
  <c r="D111" i="14"/>
  <c r="D110" i="14"/>
  <c r="D109" i="14"/>
  <c r="D108" i="14"/>
  <c r="D110" i="24"/>
  <c r="D109" i="24"/>
  <c r="D108" i="24"/>
  <c r="D107" i="24"/>
  <c r="D108" i="9"/>
  <c r="D14" i="17" l="1"/>
  <c r="E14" i="17" s="1"/>
  <c r="F14" i="17" s="1"/>
  <c r="D112" i="10"/>
  <c r="D122" i="10" s="1"/>
  <c r="D123" i="10" s="1"/>
  <c r="D12" i="17" s="1"/>
  <c r="E12" i="17" s="1"/>
  <c r="F12" i="17" s="1"/>
  <c r="D111" i="9"/>
  <c r="D121" i="9" s="1"/>
  <c r="D122" i="9" s="1"/>
  <c r="D11" i="17" s="1"/>
  <c r="E11" i="17" s="1"/>
  <c r="F11" i="17" s="1"/>
  <c r="D111" i="24"/>
  <c r="D121" i="24" s="1"/>
  <c r="D122" i="24" s="1"/>
  <c r="D16" i="17" s="1"/>
  <c r="E16" i="17" s="1"/>
  <c r="F16" i="17" s="1"/>
  <c r="D112" i="14"/>
  <c r="D122" i="14" s="1"/>
  <c r="D123" i="14" s="1"/>
  <c r="D22" i="17" l="1"/>
  <c r="E22" i="17" s="1"/>
  <c r="F22" i="17" s="1"/>
  <c r="D20" i="17"/>
  <c r="E20" i="17" s="1"/>
  <c r="F20" i="17" s="1"/>
  <c r="D19" i="17"/>
  <c r="E19" i="17" s="1"/>
  <c r="F19" i="17" s="1"/>
  <c r="D18" i="17"/>
  <c r="E18" i="17" s="1"/>
  <c r="F18" i="17" s="1"/>
  <c r="D21" i="17"/>
  <c r="E21" i="17" s="1"/>
  <c r="F21" i="17" s="1"/>
  <c r="E24" i="17" l="1"/>
  <c r="F24" i="17"/>
  <c r="F27" i="17" s="1"/>
  <c r="F29" i="17" s="1"/>
  <c r="E27" i="17" s="1"/>
  <c r="F30" i="17" l="1"/>
  <c r="E28" i="17"/>
  <c r="E29" i="17" s="1"/>
</calcChain>
</file>

<file path=xl/comments1.xml><?xml version="1.0" encoding="utf-8"?>
<comments xmlns="http://schemas.openxmlformats.org/spreadsheetml/2006/main">
  <authors>
    <author>"11864"</author>
  </authors>
  <commentList>
    <comment ref="D8" authorId="0" shapeId="0">
      <text>
        <r>
          <rPr>
            <sz val="9"/>
            <color indexed="81"/>
            <rFont val="Segoe UI"/>
            <family val="2"/>
          </rPr>
          <t>Cláusula 3ª da CCT 352/2021 SINDUSCON x SENGE.</t>
        </r>
      </text>
    </comment>
    <comment ref="D13" authorId="0" shapeId="0">
      <text>
        <r>
          <rPr>
            <sz val="9"/>
            <color indexed="81"/>
            <rFont val="Segoe UI"/>
            <family val="2"/>
          </rPr>
          <t>Cláusula 9ª (Alimentação).</t>
        </r>
      </text>
    </comment>
    <comment ref="D31" authorId="0" shapeId="0">
      <text>
        <r>
          <rPr>
            <sz val="9"/>
            <color indexed="81"/>
            <rFont val="Segoe UI"/>
            <family val="2"/>
          </rPr>
          <t xml:space="preserve">Provisão mensal do 13º.
</t>
        </r>
      </text>
    </comment>
    <comment ref="D32" authorId="0" shapeId="0">
      <text>
        <r>
          <rPr>
            <sz val="9"/>
            <color indexed="81"/>
            <rFont val="Segoe UI"/>
            <family val="2"/>
          </rPr>
          <t>Provisão mensal das férias do ocupante do cargo e do respectivo adicional de férias.
Utiliza-se dividido por 12 pois há a utilização do pagamento por fato gerador.</t>
        </r>
      </text>
    </comment>
    <comment ref="C37" authorId="0" shapeId="0">
      <text>
        <r>
          <rPr>
            <sz val="9"/>
            <color indexed="81"/>
            <rFont val="Segoe UI"/>
            <family val="2"/>
          </rPr>
          <t xml:space="preserve">Está sendo utilizada a desoneração prevista na Lei nº 13161/2015.
</t>
        </r>
      </text>
    </comment>
    <comment ref="C38" authorId="0" shapeId="0">
      <text>
        <r>
          <rPr>
            <sz val="9"/>
            <color indexed="81"/>
            <rFont val="Segoe UI"/>
            <family val="2"/>
          </rPr>
          <t>Art. 3º, Inciso I, Decreto n.º 87.043/82.</t>
        </r>
      </text>
    </comment>
    <comment ref="C39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C40" authorId="0" shapeId="0">
      <text>
        <r>
          <rPr>
            <sz val="9"/>
            <color indexed="81"/>
            <rFont val="Segoe UI"/>
            <family val="2"/>
          </rPr>
          <t>Art. 3º, Lei n.º 8.036/90.</t>
        </r>
      </text>
    </comment>
    <comment ref="C41" authorId="0" shapeId="0">
      <text>
        <r>
          <rPr>
            <sz val="9"/>
            <color indexed="81"/>
            <rFont val="Segoe UI"/>
            <family val="2"/>
          </rPr>
          <t>Decreto n.º 2.318/86.</t>
        </r>
      </text>
    </comment>
    <comment ref="C42" authorId="0" shapeId="0">
      <text>
        <r>
          <rPr>
            <sz val="9"/>
            <color indexed="81"/>
            <rFont val="Segoe UI"/>
            <family val="2"/>
          </rPr>
          <t>Art. 8º, Lei n.º 8.029/90 e Lei n.º 8.154/90.</t>
        </r>
      </text>
    </comment>
    <comment ref="C43" authorId="0" shapeId="0">
      <text>
        <r>
          <rPr>
            <sz val="9"/>
            <color indexed="81"/>
            <rFont val="Segoe UI"/>
            <family val="2"/>
          </rPr>
          <t>Lei n.º 7.787/89 e DL n.º 1.146/70.</t>
        </r>
      </text>
    </comment>
    <comment ref="C44" authorId="0" shapeId="0">
      <text>
        <r>
          <rPr>
            <sz val="9"/>
            <color indexed="81"/>
            <rFont val="Segoe UI"/>
            <family val="2"/>
          </rPr>
          <t>Art. 15, Lei nº 8.030/90 e Art. 7º, III, CF.</t>
        </r>
      </text>
    </comment>
    <comment ref="D49" authorId="0" shapeId="0">
      <text>
        <r>
          <rPr>
            <sz val="9"/>
            <color indexed="81"/>
            <rFont val="Segoe UI"/>
            <family val="2"/>
          </rPr>
          <t>Não se aplica, considerando que o desconto de 6% sobre a remuneração superaria o valor a ser recebido.</t>
        </r>
      </text>
    </comment>
    <comment ref="D50" authorId="0" shapeId="0">
      <text>
        <r>
          <rPr>
            <sz val="9"/>
            <color indexed="81"/>
            <rFont val="Segoe UI"/>
            <family val="2"/>
          </rPr>
          <t>A CCT não permite desconto.</t>
        </r>
      </text>
    </comment>
    <comment ref="D64" authorId="0" shapeId="0">
      <text>
        <r>
          <rPr>
            <sz val="9"/>
            <color indexed="81"/>
            <rFont val="Segoe UI"/>
            <family val="2"/>
          </rPr>
          <t>Conforme Caderno Técnico do Pagamento por Fato Gerador, o aviso prévio indenizado corresponde a 1 (uma) remuneração acrescida de 13º, férias e 1/3 de férias proporcionais, provisionados ao longo de 12 meses.
Foi adotada uma probabilidade de rescisão por API de 10,00%.</t>
        </r>
      </text>
    </comment>
    <comment ref="D65" authorId="0" shapeId="0">
      <text>
        <r>
          <rPr>
            <sz val="9"/>
            <color indexed="81"/>
            <rFont val="Segoe UI"/>
            <family val="2"/>
          </rPr>
          <t xml:space="preserve">Incide FGTS sobre o API.
</t>
        </r>
      </text>
    </comment>
    <comment ref="D66" authorId="0" shapeId="0">
      <text>
        <r>
          <rPr>
            <sz val="9"/>
            <color indexed="81"/>
            <rFont val="Segoe UI"/>
            <family val="2"/>
          </rPr>
          <t xml:space="preserve">Provisionamento mensal da multa sobre o FGTS caso haja demissão por API, com probabilidade de ocorrência de 20,00%.
</t>
        </r>
      </text>
    </comment>
    <comment ref="D67" authorId="0" shapeId="0">
      <text>
        <r>
          <rPr>
            <sz val="9"/>
            <color indexed="81"/>
            <rFont val="Segoe UI"/>
            <family val="2"/>
          </rPr>
          <t>Consideração de 7 dias de ausência para procurar novo emprego em caso de demissão por APT, que incide sobre a remuneração e férias, 13º e 1/3 proporcional, com probabilidade de ocorrência de 90%.</t>
        </r>
      </text>
    </comment>
    <comment ref="D69" authorId="0" shapeId="0">
      <text>
        <r>
          <rPr>
            <sz val="9"/>
            <color indexed="81"/>
            <rFont val="Segoe UI"/>
            <family val="2"/>
          </rPr>
          <t xml:space="preserve">Provisionamento mensal da multa do FGTS em caso de demissão com APT.
</t>
        </r>
      </text>
    </comment>
    <comment ref="B76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  <comment ref="D77" authorId="0" shapeId="0">
      <text>
        <r>
          <rPr>
            <sz val="9"/>
            <color indexed="81"/>
            <rFont val="Segoe UI"/>
            <family val="2"/>
          </rPr>
          <t xml:space="preserve">Os casos de ausências estão em memória de cálculo específica, sem consideração do substituto em caso de férias.
</t>
        </r>
      </text>
    </comment>
    <comment ref="B91" authorId="0" shapeId="0">
      <text>
        <r>
          <rPr>
            <sz val="9"/>
            <color indexed="81"/>
            <rFont val="Segoe UI"/>
            <family val="2"/>
          </rPr>
          <t xml:space="preserve">Não há previsão de uniformes para engenheiros, arquiteto e projetista, assim como não há previsão de ferramentas.
</t>
        </r>
      </text>
    </comment>
  </commentList>
</comments>
</file>

<file path=xl/comments10.xml><?xml version="1.0" encoding="utf-8"?>
<comments xmlns="http://schemas.openxmlformats.org/spreadsheetml/2006/main">
  <authors>
    <author>"11864"</author>
  </authors>
  <commentList>
    <comment ref="D8" authorId="0" shapeId="0">
      <text>
        <r>
          <rPr>
            <sz val="9"/>
            <color indexed="81"/>
            <rFont val="Segoe UI"/>
            <family val="2"/>
          </rPr>
          <t>Cláusula 3ª.</t>
        </r>
      </text>
    </comment>
    <comment ref="D11" authorId="0" shapeId="0">
      <text>
        <r>
          <rPr>
            <sz val="9"/>
            <color indexed="81"/>
            <rFont val="Segoe UI"/>
            <family val="2"/>
          </rPr>
          <t>2 marceneiros, 2 serralheiros, 4 pintores, 3 pedreiros e 1 chaveiro-vidraceiro.</t>
        </r>
      </text>
    </comment>
    <comment ref="D13" authorId="0" shapeId="0">
      <text>
        <r>
          <rPr>
            <sz val="9"/>
            <color indexed="81"/>
            <rFont val="Segoe UI"/>
            <family val="2"/>
          </rPr>
          <t>Conforme Decreto nº 40.381, de 09 de janeiro de 2020. Tarifa M-2.</t>
        </r>
      </text>
    </comment>
    <comment ref="D14" authorId="0" shapeId="0">
      <text>
        <r>
          <rPr>
            <sz val="9"/>
            <color indexed="81"/>
            <rFont val="Segoe UI"/>
            <family val="2"/>
          </rPr>
          <t>Cláusula 13ª.</t>
        </r>
      </text>
    </comment>
    <comment ref="D16" authorId="0" shapeId="0">
      <text>
        <r>
          <rPr>
            <sz val="9"/>
            <color indexed="81"/>
            <rFont val="Segoe UI"/>
            <family val="2"/>
          </rPr>
          <t xml:space="preserve">Cláusula 14ª.
</t>
        </r>
      </text>
    </comment>
    <comment ref="C22" authorId="0" shapeId="0">
      <text>
        <r>
          <rPr>
            <sz val="9"/>
            <color indexed="81"/>
            <rFont val="Segoe UI"/>
            <family val="2"/>
          </rPr>
          <t xml:space="preserve">Conforme Laudo de Avaliação de Riscos publicado no Boletim de Serviço Especial Número 35 de 15/06/2012.
</t>
        </r>
      </text>
    </comment>
    <comment ref="C41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D52" authorId="0" shapeId="0">
      <text>
        <r>
          <rPr>
            <sz val="9"/>
            <color indexed="81"/>
            <rFont val="Segoe UI"/>
            <family val="2"/>
          </rPr>
          <t>A CCT permite até 9% de desconto sobre o auxílio alimentação, sem citar o café da manhã.</t>
        </r>
      </text>
    </comment>
    <comment ref="B78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comments11.xml><?xml version="1.0" encoding="utf-8"?>
<comments xmlns="http://schemas.openxmlformats.org/spreadsheetml/2006/main">
  <authors>
    <author>"11864"</author>
  </authors>
  <commentList>
    <comment ref="D8" authorId="0" shapeId="0">
      <text>
        <r>
          <rPr>
            <sz val="9"/>
            <color indexed="81"/>
            <rFont val="Segoe UI"/>
            <family val="2"/>
          </rPr>
          <t>Cláusula 3ª.</t>
        </r>
      </text>
    </comment>
    <comment ref="D13" authorId="0" shapeId="0">
      <text>
        <r>
          <rPr>
            <sz val="9"/>
            <color indexed="81"/>
            <rFont val="Segoe UI"/>
            <family val="2"/>
          </rPr>
          <t>Conforme Decreto nº 40.381, de 09 de janeiro de 2020. Tarifa M-2.</t>
        </r>
      </text>
    </comment>
    <comment ref="D14" authorId="0" shapeId="0">
      <text>
        <r>
          <rPr>
            <sz val="9"/>
            <color indexed="81"/>
            <rFont val="Segoe UI"/>
            <family val="2"/>
          </rPr>
          <t>Cláusula 13ª.</t>
        </r>
      </text>
    </comment>
    <comment ref="D16" authorId="0" shapeId="0">
      <text>
        <r>
          <rPr>
            <sz val="9"/>
            <color indexed="81"/>
            <rFont val="Segoe UI"/>
            <family val="2"/>
          </rPr>
          <t xml:space="preserve">Cláusula 14ª.
</t>
        </r>
      </text>
    </comment>
    <comment ref="C22" authorId="0" shapeId="0">
      <text>
        <r>
          <rPr>
            <sz val="9"/>
            <color indexed="81"/>
            <rFont val="Segoe UI"/>
            <family val="2"/>
          </rPr>
          <t xml:space="preserve">Conforme Laudo de Avaliação de Riscos publicado no Boletim de Serviço Especial Número 35 de 15/06/2012.
</t>
        </r>
      </text>
    </comment>
    <comment ref="C41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D52" authorId="0" shapeId="0">
      <text>
        <r>
          <rPr>
            <sz val="9"/>
            <color indexed="81"/>
            <rFont val="Segoe UI"/>
            <family val="2"/>
          </rPr>
          <t>A CCT permite até 9% de desconto sobre o auxílio alimentação, sem citar o café da manhã.</t>
        </r>
      </text>
    </comment>
    <comment ref="B78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comments12.xml><?xml version="1.0" encoding="utf-8"?>
<comments xmlns="http://schemas.openxmlformats.org/spreadsheetml/2006/main">
  <authors>
    <author>"11864"</author>
  </authors>
  <commentList>
    <comment ref="H317" authorId="0" shapeId="0">
      <text>
        <r>
          <rPr>
            <sz val="9"/>
            <color indexed="81"/>
            <rFont val="Segoe UI"/>
            <family val="2"/>
          </rPr>
          <t>O custo das ferramentas não será rateado entre o técnico em eletromecânica, visto que ele assumirá o posto posteriormente, porém as ferramentas devem ser fornecidas no quantitativo estimados.</t>
        </r>
      </text>
    </comment>
  </commentList>
</comments>
</file>

<file path=xl/comments2.xml><?xml version="1.0" encoding="utf-8"?>
<comments xmlns="http://schemas.openxmlformats.org/spreadsheetml/2006/main">
  <authors>
    <author>"11864"</author>
  </authors>
  <commentList>
    <comment ref="D8" authorId="0" shapeId="0">
      <text>
        <r>
          <rPr>
            <sz val="9"/>
            <color indexed="81"/>
            <rFont val="Segoe UI"/>
            <family val="2"/>
          </rPr>
          <t xml:space="preserve">Para as 6 primeiras horas, paga-se um salário mínimo por hora. Posteriormente, há acréscimo de 25% por hora trabalhada.
</t>
        </r>
      </text>
    </comment>
    <comment ref="D13" authorId="0" shapeId="0">
      <text>
        <r>
          <rPr>
            <sz val="9"/>
            <color indexed="81"/>
            <rFont val="Segoe UI"/>
            <family val="2"/>
          </rPr>
          <t>Cláusula quarta da CCT.</t>
        </r>
      </text>
    </comment>
    <comment ref="C39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D50" authorId="0" shapeId="0">
      <text>
        <r>
          <rPr>
            <sz val="9"/>
            <color indexed="81"/>
            <rFont val="Segoe UI"/>
            <family val="2"/>
          </rPr>
          <t>Cláusula Quarta, considerando o desconto de 20% permitido pela CCT e 21 dias trabalhados.</t>
        </r>
      </text>
    </comment>
    <comment ref="B76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comments3.xml><?xml version="1.0" encoding="utf-8"?>
<comments xmlns="http://schemas.openxmlformats.org/spreadsheetml/2006/main">
  <authors>
    <author>"11864"</author>
  </authors>
  <commentList>
    <comment ref="D8" authorId="0" shapeId="0">
      <text>
        <r>
          <rPr>
            <sz val="9"/>
            <color indexed="81"/>
            <rFont val="Segoe UI"/>
            <family val="2"/>
          </rPr>
          <t>Cláusula 3ª.</t>
        </r>
      </text>
    </comment>
    <comment ref="C40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D50" authorId="0" shapeId="0">
      <text>
        <r>
          <rPr>
            <sz val="9"/>
            <color indexed="81"/>
            <rFont val="Segoe UI"/>
            <family val="2"/>
          </rPr>
          <t>Considerando os dias efetivamente trabalhados e o desconto de 6% da remuneração bruta.</t>
        </r>
      </text>
    </comment>
    <comment ref="D51" authorId="0" shapeId="0">
      <text>
        <r>
          <rPr>
            <sz val="9"/>
            <color indexed="81"/>
            <rFont val="Segoe UI"/>
            <family val="2"/>
          </rPr>
          <t>Cláusula Quarta, considerando o desconto de 20% permitido pela CCT e 21 dias trabalhados.</t>
        </r>
      </text>
    </comment>
    <comment ref="B77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comments4.xml><?xml version="1.0" encoding="utf-8"?>
<comments xmlns="http://schemas.openxmlformats.org/spreadsheetml/2006/main">
  <authors>
    <author>"11864"</author>
  </authors>
  <commentList>
    <comment ref="D13" authorId="0" shapeId="0">
      <text>
        <r>
          <rPr>
            <sz val="9"/>
            <color indexed="81"/>
            <rFont val="Segoe UI"/>
            <charset val="1"/>
          </rPr>
          <t>Conforme Decreto nº 40.381, de 09 de janeiro de 2020. Tarifa M-2.</t>
        </r>
      </text>
    </comment>
    <comment ref="D14" authorId="0" shapeId="0">
      <text>
        <r>
          <rPr>
            <sz val="9"/>
            <color indexed="81"/>
            <rFont val="Segoe UI"/>
            <family val="2"/>
          </rPr>
          <t>Cláusula 13ª.</t>
        </r>
      </text>
    </comment>
    <comment ref="D19" authorId="0" shapeId="0">
      <text>
        <r>
          <rPr>
            <sz val="9"/>
            <color indexed="81"/>
            <rFont val="Segoe UI"/>
            <charset val="1"/>
          </rPr>
          <t>Cláusula 3ª da CCT</t>
        </r>
      </text>
    </comment>
    <comment ref="C40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D51" authorId="0" shapeId="0">
      <text>
        <r>
          <rPr>
            <sz val="9"/>
            <color indexed="81"/>
            <rFont val="Segoe UI"/>
            <family val="2"/>
          </rPr>
          <t>A CCT não prevê desconto.</t>
        </r>
      </text>
    </comment>
    <comment ref="D52" authorId="0" shapeId="0">
      <text>
        <r>
          <rPr>
            <sz val="9"/>
            <color indexed="81"/>
            <rFont val="Segoe UI"/>
            <family val="2"/>
          </rPr>
          <t xml:space="preserve">Conforme PARECER n. 00055/2018/CONJUR-MD/CGU/AGU.
</t>
        </r>
      </text>
    </comment>
    <comment ref="B77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comments5.xml><?xml version="1.0" encoding="utf-8"?>
<comments xmlns="http://schemas.openxmlformats.org/spreadsheetml/2006/main">
  <authors>
    <author>"11864"</author>
  </authors>
  <commentList>
    <comment ref="D13" authorId="0" shapeId="0">
      <text>
        <r>
          <rPr>
            <sz val="9"/>
            <color indexed="81"/>
            <rFont val="Segoe UI"/>
            <family val="2"/>
          </rPr>
          <t>Conforme Decreto nº 40.381, de 09 de janeiro de 2020. Tarifa M-2.</t>
        </r>
      </text>
    </comment>
    <comment ref="D14" authorId="0" shapeId="0">
      <text>
        <r>
          <rPr>
            <sz val="9"/>
            <color indexed="81"/>
            <rFont val="Segoe UI"/>
            <family val="2"/>
          </rPr>
          <t>Cláusula 13ª.</t>
        </r>
      </text>
    </comment>
    <comment ref="D16" authorId="0" shapeId="0">
      <text>
        <r>
          <rPr>
            <sz val="9"/>
            <color indexed="81"/>
            <rFont val="Segoe UI"/>
            <family val="2"/>
          </rPr>
          <t>Cláusula 14ª.</t>
        </r>
      </text>
    </comment>
    <comment ref="C21" authorId="0" shapeId="0">
      <text>
        <r>
          <rPr>
            <sz val="9"/>
            <color indexed="81"/>
            <rFont val="Segoe UI"/>
            <family val="2"/>
          </rPr>
          <t xml:space="preserve">Conforme Laudo de Avaliação de Riscos publicado no Boletim de Serviço Especial Número 35 de 15/06/2012.
</t>
        </r>
      </text>
    </comment>
    <comment ref="C41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D52" authorId="0" shapeId="0">
      <text>
        <r>
          <rPr>
            <sz val="9"/>
            <color indexed="81"/>
            <rFont val="Segoe UI"/>
            <charset val="1"/>
          </rPr>
          <t>A CCT permite até 9% de desconto sobre o auxílio alimentação, sem citar o café da manhã.</t>
        </r>
      </text>
    </comment>
    <comment ref="B78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comments6.xml><?xml version="1.0" encoding="utf-8"?>
<comments xmlns="http://schemas.openxmlformats.org/spreadsheetml/2006/main">
  <authors>
    <author>"11864"</author>
  </authors>
  <commentList>
    <comment ref="D8" authorId="0" shapeId="0">
      <text>
        <r>
          <rPr>
            <sz val="9"/>
            <color indexed="81"/>
            <rFont val="Segoe UI"/>
            <family val="2"/>
          </rPr>
          <t>Cláusula 3ª.</t>
        </r>
      </text>
    </comment>
    <comment ref="D13" authorId="0" shapeId="0">
      <text>
        <r>
          <rPr>
            <sz val="9"/>
            <color indexed="81"/>
            <rFont val="Segoe UI"/>
            <family val="2"/>
          </rPr>
          <t>Conforme Decreto nº 40.381, de 09 de janeiro de 2020. Tarifa M-2.</t>
        </r>
      </text>
    </comment>
    <comment ref="D14" authorId="0" shapeId="0">
      <text>
        <r>
          <rPr>
            <sz val="9"/>
            <color indexed="81"/>
            <rFont val="Segoe UI"/>
            <family val="2"/>
          </rPr>
          <t>Cláusula 13ª.</t>
        </r>
      </text>
    </comment>
    <comment ref="D16" authorId="0" shapeId="0">
      <text>
        <r>
          <rPr>
            <sz val="9"/>
            <color indexed="81"/>
            <rFont val="Segoe UI"/>
            <family val="2"/>
          </rPr>
          <t>Cláusula 14ª.</t>
        </r>
      </text>
    </comment>
    <comment ref="C21" authorId="0" shapeId="0">
      <text>
        <r>
          <rPr>
            <sz val="9"/>
            <color indexed="81"/>
            <rFont val="Segoe UI"/>
            <family val="2"/>
          </rPr>
          <t xml:space="preserve">Conforme Laudo de Avaliação de Riscos publicado no Boletim de Serviço Especial Número 35 de 15/06/2012.
</t>
        </r>
      </text>
    </comment>
    <comment ref="C41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D52" authorId="0" shapeId="0">
      <text>
        <r>
          <rPr>
            <sz val="9"/>
            <color indexed="81"/>
            <rFont val="Segoe UI"/>
            <charset val="1"/>
          </rPr>
          <t>A CCT permite até 9% de desconto sobre o auxílio alimentação, sem citar o café da manhã.</t>
        </r>
      </text>
    </comment>
    <comment ref="B78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comments7.xml><?xml version="1.0" encoding="utf-8"?>
<comments xmlns="http://schemas.openxmlformats.org/spreadsheetml/2006/main">
  <authors>
    <author>"11864"</author>
  </authors>
  <commentList>
    <comment ref="D8" authorId="0" shapeId="0">
      <text>
        <r>
          <rPr>
            <sz val="9"/>
            <color indexed="81"/>
            <rFont val="Segoe UI"/>
            <family val="2"/>
          </rPr>
          <t>Cláusula 3ª.</t>
        </r>
      </text>
    </comment>
    <comment ref="D11" authorId="0" shapeId="0">
      <text>
        <r>
          <rPr>
            <sz val="9"/>
            <color indexed="81"/>
            <rFont val="Segoe UI"/>
            <family val="2"/>
          </rPr>
          <t xml:space="preserve">4 técnicos em refrigeração e 2 técnicos de redes.
</t>
        </r>
      </text>
    </comment>
    <comment ref="D13" authorId="0" shapeId="0">
      <text>
        <r>
          <rPr>
            <sz val="9"/>
            <color indexed="81"/>
            <rFont val="Segoe UI"/>
            <family val="2"/>
          </rPr>
          <t>Conforme Decreto nº 40.381, de 09 de janeiro de 2020. Tarifa M-2.</t>
        </r>
      </text>
    </comment>
    <comment ref="D14" authorId="0" shapeId="0">
      <text>
        <r>
          <rPr>
            <sz val="9"/>
            <color indexed="81"/>
            <rFont val="Segoe UI"/>
            <family val="2"/>
          </rPr>
          <t>Cláusula 13ª da CCT.</t>
        </r>
      </text>
    </comment>
    <comment ref="C21" authorId="0" shapeId="0">
      <text>
        <r>
          <rPr>
            <sz val="9"/>
            <color indexed="81"/>
            <rFont val="Segoe UI"/>
            <family val="2"/>
          </rPr>
          <t xml:space="preserve">Conforme Laudo de Avaliação de Riscos publicado no Boletim de Serviço Especial Número 35 de 15/06/2012.
</t>
        </r>
      </text>
    </comment>
    <comment ref="C40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D51" authorId="0" shapeId="0">
      <text>
        <r>
          <rPr>
            <sz val="9"/>
            <color indexed="81"/>
            <rFont val="Segoe UI"/>
            <family val="2"/>
          </rPr>
          <t xml:space="preserve">A CCT não permite desconto.
</t>
        </r>
      </text>
    </comment>
    <comment ref="B77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comments8.xml><?xml version="1.0" encoding="utf-8"?>
<comments xmlns="http://schemas.openxmlformats.org/spreadsheetml/2006/main">
  <authors>
    <author>"11864"</author>
  </authors>
  <commentList>
    <comment ref="D8" authorId="0" shapeId="0">
      <text>
        <r>
          <rPr>
            <sz val="9"/>
            <color indexed="81"/>
            <rFont val="Segoe UI"/>
            <family val="2"/>
          </rPr>
          <t>Cláusula 3ª.</t>
        </r>
      </text>
    </comment>
    <comment ref="D11" authorId="0" shapeId="0">
      <text>
        <r>
          <rPr>
            <sz val="9"/>
            <color indexed="81"/>
            <rFont val="Segoe UI"/>
            <family val="2"/>
          </rPr>
          <t>1 posto.</t>
        </r>
      </text>
    </comment>
    <comment ref="D13" authorId="0" shapeId="0">
      <text>
        <r>
          <rPr>
            <sz val="9"/>
            <color indexed="81"/>
            <rFont val="Segoe UI"/>
            <family val="2"/>
          </rPr>
          <t>Conforme Decreto nº 40.381, de 09 de janeiro de 2020. Tarifa M-2.</t>
        </r>
      </text>
    </comment>
    <comment ref="D14" authorId="0" shapeId="0">
      <text>
        <r>
          <rPr>
            <sz val="9"/>
            <color indexed="81"/>
            <rFont val="Segoe UI"/>
            <family val="2"/>
          </rPr>
          <t>Cláusula 13ª da CCT.</t>
        </r>
      </text>
    </comment>
    <comment ref="D15" authorId="0" shapeId="0">
      <text>
        <r>
          <rPr>
            <sz val="9"/>
            <color indexed="81"/>
            <rFont val="Segoe UI"/>
            <charset val="1"/>
          </rPr>
          <t>Considerando 12 dias de trabalho por mês para cumprir as 72 horas semanais previstas.</t>
        </r>
      </text>
    </comment>
    <comment ref="D19" authorId="0" shapeId="0">
      <text>
        <r>
          <rPr>
            <sz val="9"/>
            <color indexed="81"/>
            <rFont val="Segoe UI"/>
            <charset val="1"/>
          </rPr>
          <t>72 horas mensais.</t>
        </r>
      </text>
    </comment>
    <comment ref="C20" authorId="0" shapeId="0">
      <text>
        <r>
          <rPr>
            <sz val="9"/>
            <color indexed="81"/>
            <rFont val="Segoe UI"/>
            <family val="2"/>
          </rPr>
          <t>Conforme Laudo de Avaliação de Riscos publicado no Boletim de Serviço Especial Número 35 de 15/06/2012.</t>
        </r>
      </text>
    </comment>
    <comment ref="C40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D51" authorId="0" shapeId="0">
      <text>
        <r>
          <rPr>
            <sz val="9"/>
            <color indexed="81"/>
            <rFont val="Segoe UI"/>
            <family val="2"/>
          </rPr>
          <t xml:space="preserve">A CCT não permite desconto.
</t>
        </r>
      </text>
    </comment>
    <comment ref="B77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comments9.xml><?xml version="1.0" encoding="utf-8"?>
<comments xmlns="http://schemas.openxmlformats.org/spreadsheetml/2006/main">
  <authors>
    <author>"11864"</author>
  </authors>
  <commentList>
    <comment ref="D8" authorId="0" shapeId="0">
      <text>
        <r>
          <rPr>
            <sz val="9"/>
            <color indexed="81"/>
            <rFont val="Segoe UI"/>
            <family val="2"/>
          </rPr>
          <t>Cláusula 3ª.</t>
        </r>
      </text>
    </comment>
    <comment ref="D13" authorId="0" shapeId="0">
      <text>
        <r>
          <rPr>
            <sz val="9"/>
            <color indexed="81"/>
            <rFont val="Segoe UI"/>
            <family val="2"/>
          </rPr>
          <t>Conforme Decreto nº 40.381, de 09 de janeiro de 2020. Tarifa M-2.</t>
        </r>
      </text>
    </comment>
    <comment ref="D14" authorId="0" shapeId="0">
      <text>
        <r>
          <rPr>
            <sz val="9"/>
            <color indexed="81"/>
            <rFont val="Segoe UI"/>
            <family val="2"/>
          </rPr>
          <t>Cláusula 13ª.</t>
        </r>
      </text>
    </comment>
    <comment ref="D16" authorId="0" shapeId="0">
      <text>
        <r>
          <rPr>
            <sz val="9"/>
            <color indexed="81"/>
            <rFont val="Segoe UI"/>
            <family val="2"/>
          </rPr>
          <t xml:space="preserve">Cláusula 14ª.
</t>
        </r>
      </text>
    </comment>
    <comment ref="C22" authorId="0" shapeId="0">
      <text>
        <r>
          <rPr>
            <sz val="9"/>
            <color indexed="81"/>
            <rFont val="Segoe UI"/>
            <family val="2"/>
          </rPr>
          <t xml:space="preserve">Conforme Laudo de Avaliação de Riscos publicado no Boletim de Serviço Especial Número 35 de 15/06/2012.
</t>
        </r>
      </text>
    </comment>
    <comment ref="C41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D52" authorId="0" shapeId="0">
      <text>
        <r>
          <rPr>
            <sz val="9"/>
            <color indexed="81"/>
            <rFont val="Segoe UI"/>
            <family val="2"/>
          </rPr>
          <t>A CCT permite até 9% de desconto sobre o auxílio alimentação, sem citar o café da manhã.</t>
        </r>
      </text>
    </comment>
    <comment ref="B78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sharedStrings.xml><?xml version="1.0" encoding="utf-8"?>
<sst xmlns="http://schemas.openxmlformats.org/spreadsheetml/2006/main" count="3861" uniqueCount="1186">
  <si>
    <t>MODELO DE PLANILHA DE CUSTOS E FORMAÇÃO DE PREÇOS</t>
  </si>
  <si>
    <t>Mão de obra vinculada à execução contratual</t>
  </si>
  <si>
    <t>Dados para composição dos custos referente à mão-de-obra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</si>
  <si>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</si>
  <si>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</si>
  <si>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</si>
  <si>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</si>
  <si>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</si>
  <si>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</si>
  <si>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</si>
  <si>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</si>
  <si>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</si>
  <si>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</si>
  <si>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</si>
  <si>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</si>
  <si>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</si>
  <si>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</si>
  <si>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</si>
  <si>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</si>
  <si>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</si>
  <si>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</si>
  <si>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</si>
  <si>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</si>
  <si>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</si>
  <si>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</si>
  <si>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2 - Encargos e Benefícios Anuais, Mensais e Diários</t>
  </si>
  <si>
    <t>Submódulo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</si>
  <si>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</si>
  <si>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</si>
  <si>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</si>
  <si>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</si>
  <si>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Submódulo 2.2 - Encargos Previdenciários (GPS), FGTS e outras contribuições</t>
  </si>
  <si>
    <t>2.2</t>
  </si>
  <si>
    <t>GPS, FGTS e outras contribuições</t>
  </si>
  <si>
    <t>Perc. (%)</t>
  </si>
  <si>
    <t>INSS</t>
  </si>
  <si>
    <t>Salário Educação</t>
  </si>
  <si>
    <t>SAT</t>
  </si>
  <si>
    <t>SESC ou SESI</t>
  </si>
  <si>
    <t>SENAI ou SENAC</t>
  </si>
  <si>
    <t>SEBRAE</t>
  </si>
  <si>
    <t>INCRA</t>
  </si>
  <si>
    <t>H</t>
  </si>
  <si>
    <t>FGTS</t>
  </si>
  <si>
    <t>Submódulo 2.3 -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</si>
  <si>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</si>
  <si>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</si>
  <si>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</si>
  <si>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</si>
  <si>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</si>
  <si>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Indenização do intervalo intrajornada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</si>
  <si>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</si>
  <si>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</si>
  <si>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</si>
  <si>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</si>
  <si>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</si>
  <si>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</si>
  <si>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sobre o API</t>
  </si>
  <si>
    <t>Aviso Prévio Trabalhado</t>
  </si>
  <si>
    <t>Incidência do Submódulo 2.2 sobre o APT</t>
  </si>
  <si>
    <t>Multa do FGTS sobre o APT</t>
  </si>
  <si>
    <t>Módulo 4 - Custo de Reposição do Profissional Ausente</t>
  </si>
  <si>
    <t>Submódulo 4.1 - Substituto nas Ausências Legais</t>
  </si>
  <si>
    <t>4.1</t>
  </si>
  <si>
    <t>Ausências Legais</t>
  </si>
  <si>
    <t>Substituto na cobertura de Férias</t>
  </si>
  <si>
    <t>Submódulo 4.2 - Substituto na Intrajornada</t>
  </si>
  <si>
    <t>4.2</t>
  </si>
  <si>
    <t>Intrajornada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</si>
  <si>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</si>
  <si>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</si>
  <si>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</si>
  <si>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Substituto nas Ausências Legais</t>
  </si>
  <si>
    <t>Substituto na Intrajornada</t>
  </si>
  <si>
    <t>Módulo 5 - Insumos Diversos</t>
  </si>
  <si>
    <t>Insumos Diversos</t>
  </si>
  <si>
    <t>Uniformes</t>
  </si>
  <si>
    <t>Materiais</t>
  </si>
  <si>
    <t>TOTAL DOS CUSTOS DIRETOS</t>
  </si>
  <si>
    <t>Módulo 6 - Custos Indiretos, Tributos e Lucro</t>
  </si>
  <si>
    <t>Custos Indiretos, Tributos e Lucro</t>
  </si>
  <si>
    <t>Custos Indiretos</t>
  </si>
  <si>
    <t>Lucro</t>
  </si>
  <si>
    <t>Tributos</t>
  </si>
  <si>
    <t>ISS</t>
  </si>
  <si>
    <t>COFINS</t>
  </si>
  <si>
    <t>PIS</t>
  </si>
  <si>
    <t>QUADRO-RESUMO DO CUSTO POR EMPREGADO</t>
  </si>
  <si>
    <t>Mão de obra vinculada à execução contratual (valor por empregado)</t>
  </si>
  <si>
    <t>Subtotal (A+B+C+D+E)</t>
  </si>
  <si>
    <t>Valor Total por Empregado</t>
  </si>
  <si>
    <t>Depreciação de Equipamentos</t>
  </si>
  <si>
    <t>Manutenção de equipamentos</t>
  </si>
  <si>
    <t>ENGENHEIRO CIVIL</t>
  </si>
  <si>
    <t>COFINS+CPRB</t>
  </si>
  <si>
    <t>Férias</t>
  </si>
  <si>
    <t>Ausência justificada</t>
  </si>
  <si>
    <t>Acidente de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</si>
  <si>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</si>
  <si>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</si>
  <si>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</si>
  <si>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</si>
  <si>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</si>
  <si>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</si>
  <si>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</si>
  <si>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Duração legal da ausência</t>
  </si>
  <si>
    <t>Incidência Anual</t>
  </si>
  <si>
    <t>Proporção de dias afetados</t>
  </si>
  <si>
    <t>TOTAL</t>
  </si>
  <si>
    <t>DADOS DO CADERNO TÉCNICO - VIGILÂNCIA - 2019 - DISTRITO FEDERAL</t>
  </si>
  <si>
    <t>Dias de Reposição</t>
  </si>
  <si>
    <t>ENGENHEIRO ELÉTRICO</t>
  </si>
  <si>
    <t>ARQUITETO</t>
  </si>
  <si>
    <t>2142-05</t>
  </si>
  <si>
    <t>2143-15</t>
  </si>
  <si>
    <t>2141-05</t>
  </si>
  <si>
    <t>Convenção Coletiva</t>
  </si>
  <si>
    <t>866/2019 - SIARQDF x SINAECO e Resolução CAU nº 150, de 22/09/2017</t>
  </si>
  <si>
    <t>Número de Postos</t>
  </si>
  <si>
    <t>3185-10</t>
  </si>
  <si>
    <t>PROJETISTA</t>
  </si>
  <si>
    <t>ENCARREGADO GERAL</t>
  </si>
  <si>
    <t>Ferramentas</t>
  </si>
  <si>
    <t>ENCARREGADO ELÉTRICA</t>
  </si>
  <si>
    <t>TÉCNICOS (REDE E REFRIGERAÇÃO)</t>
  </si>
  <si>
    <t>Salário Mínimo Vigente</t>
  </si>
  <si>
    <t>BOMBEIRO HIDRÁULICO</t>
  </si>
  <si>
    <t>Profissionais Residentes</t>
  </si>
  <si>
    <t>CBO</t>
  </si>
  <si>
    <t>A1: Quantitativo</t>
  </si>
  <si>
    <t>Valor unitário (A2)</t>
  </si>
  <si>
    <t xml:space="preserve">A3: Valor Mensal </t>
  </si>
  <si>
    <t xml:space="preserve">A4: Valor Anual </t>
  </si>
  <si>
    <t>9501-05</t>
  </si>
  <si>
    <t>9511-05</t>
  </si>
  <si>
    <t>TÉCNICO DE REDES</t>
  </si>
  <si>
    <t>7321-30</t>
  </si>
  <si>
    <t>7241-10</t>
  </si>
  <si>
    <t>7257-05</t>
  </si>
  <si>
    <t>AJUDANTE GERAL</t>
  </si>
  <si>
    <t>7170-20</t>
  </si>
  <si>
    <t>7711-05</t>
  </si>
  <si>
    <t>7244-40</t>
  </si>
  <si>
    <t>7166-10</t>
  </si>
  <si>
    <t>CHAVEIRO/VIDRACEIRO</t>
  </si>
  <si>
    <t>7163-05</t>
  </si>
  <si>
    <t>7152-10</t>
  </si>
  <si>
    <t>DISCRIMINAÇÃO</t>
  </si>
  <si>
    <t>CUSTO ESTIMADO ANUAL</t>
  </si>
  <si>
    <t>Mão de obra</t>
  </si>
  <si>
    <t>LUCRO</t>
  </si>
  <si>
    <t>Composição do BDI</t>
  </si>
  <si>
    <t>DESPESAS INDIRETAS</t>
  </si>
  <si>
    <t>A1</t>
  </si>
  <si>
    <t>RISCOS</t>
  </si>
  <si>
    <t>A2</t>
  </si>
  <si>
    <t>ADMINISTRAÇÃO CENTRAL</t>
  </si>
  <si>
    <t>B1</t>
  </si>
  <si>
    <t>C1</t>
  </si>
  <si>
    <t>IMPOSTOS</t>
  </si>
  <si>
    <t>CONTRIBUIÇÃO PREVIDENCIÁRIA SOBRE RECEITA BRUTA</t>
  </si>
  <si>
    <t>SEGURO E GARANTIA</t>
  </si>
  <si>
    <t>A3</t>
  </si>
  <si>
    <t>CPRB</t>
  </si>
  <si>
    <t>MÃO DE OBRA</t>
  </si>
  <si>
    <t>MATERIAIS FORNECIDOS</t>
  </si>
  <si>
    <t>C2</t>
  </si>
  <si>
    <t>C3</t>
  </si>
  <si>
    <t>C4</t>
  </si>
  <si>
    <t>BDI</t>
  </si>
  <si>
    <t>Bancos</t>
  </si>
  <si>
    <t>B.D.I.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</si>
  <si>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</si>
  <si>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</si>
  <si>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</si>
  <si>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</si>
  <si>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</si>
  <si>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</si>
  <si>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</si>
  <si>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</si>
  <si>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 xml:space="preserve"> 1 </t>
  </si>
  <si>
    <t xml:space="preserve"> 00000001 </t>
  </si>
  <si>
    <t>Próprio</t>
  </si>
  <si>
    <t>ART DE OBRA - TABELA DO CREA (CONTRATO ACIMA DE R$ 15.000,01)</t>
  </si>
  <si>
    <t>Unidade</t>
  </si>
  <si>
    <t xml:space="preserve"> 2 </t>
  </si>
  <si>
    <t xml:space="preserve"> 00000022 </t>
  </si>
  <si>
    <t>RRT - Registro de Responsabilidade Técnica</t>
  </si>
  <si>
    <t>unidade</t>
  </si>
  <si>
    <t xml:space="preserve"> 3 </t>
  </si>
  <si>
    <t xml:space="preserve"> 00000410 </t>
  </si>
  <si>
    <t>SINAPI</t>
  </si>
  <si>
    <t>ABRACADEIRA DE NYLON PARA AMARRACAO DE CABOS, COMPRIMENTO DE 150 X *3,6* MM</t>
  </si>
  <si>
    <t>UN</t>
  </si>
  <si>
    <t xml:space="preserve"> 4 </t>
  </si>
  <si>
    <t xml:space="preserve"> 00000411 </t>
  </si>
  <si>
    <t>ABRACADEIRA DE NYLON PARA AMARRACAO DE CABOS, COMPRIMENTO DE 200 X *4,6* MM</t>
  </si>
  <si>
    <t xml:space="preserve"> 5 </t>
  </si>
  <si>
    <t xml:space="preserve"> 00000408 </t>
  </si>
  <si>
    <t>ABRACADEIRA DE NYLON PARA AMARRACAO DE CABOS, COMPRIMENTO DE 390 X *4,6* MM</t>
  </si>
  <si>
    <t xml:space="preserve"> 6 </t>
  </si>
  <si>
    <t xml:space="preserve"> 00036801 </t>
  </si>
  <si>
    <t>ACABAMENTO CROMADO PARA REGISTRO PEQUENO, 1/2 " OU 3/4 "</t>
  </si>
  <si>
    <t xml:space="preserve"> 7 </t>
  </si>
  <si>
    <t>ACETILENO (RECARGA PARA CILINDRO DE CONJUNTO OXICORTE GRANDE)</t>
  </si>
  <si>
    <t>KG</t>
  </si>
  <si>
    <t xml:space="preserve"> 8 </t>
  </si>
  <si>
    <t xml:space="preserve"> 00000034 </t>
  </si>
  <si>
    <t>ACO CA-50, 10,0 MM, VERGALHAO</t>
  </si>
  <si>
    <t xml:space="preserve"> 9 </t>
  </si>
  <si>
    <t xml:space="preserve"> 00000032 </t>
  </si>
  <si>
    <t>ACO CA-50, 6,3 MM, VERGALHAO</t>
  </si>
  <si>
    <t xml:space="preserve"> 10 </t>
  </si>
  <si>
    <t xml:space="preserve"> 00000033 </t>
  </si>
  <si>
    <t>ACO CA-50, 8,0 MM, VERGALHAO</t>
  </si>
  <si>
    <t xml:space="preserve"> 11 </t>
  </si>
  <si>
    <t xml:space="preserve"> 00000077 </t>
  </si>
  <si>
    <t>ADAPTADOR PVC PARA SIFAO METALICO, SOLDAVEL, COM ANEL BORRACHA (JE), 40 MM X 1 1/2"</t>
  </si>
  <si>
    <t xml:space="preserve"> 12 </t>
  </si>
  <si>
    <t xml:space="preserve"> 00000065 </t>
  </si>
  <si>
    <t>ADAPTADOR PVC SOLDAVEL CURTO COM BOLSA E ROSCA, 25 MM X 3/4", PARA AGUA FRIA</t>
  </si>
  <si>
    <t xml:space="preserve"> 13 </t>
  </si>
  <si>
    <t xml:space="preserve"> 00000108 </t>
  </si>
  <si>
    <t>ADAPTADOR PVC SOLDAVEL CURTO COM BOLSA E ROSCA, 32 MM X 1", PARA AGUA FRIA</t>
  </si>
  <si>
    <t xml:space="preserve"> 14 </t>
  </si>
  <si>
    <t xml:space="preserve"> 00000110 </t>
  </si>
  <si>
    <t>ADAPTADOR PVC SOLDAVEL CURTO COM BOLSA E ROSCA, 40 MM X 1 1/2", PARA AGUA FRIA</t>
  </si>
  <si>
    <t xml:space="preserve"> 15 </t>
  </si>
  <si>
    <t xml:space="preserve"> 00000109 </t>
  </si>
  <si>
    <t>ADAPTADOR PVC SOLDAVEL CURTO COM BOLSA E ROSCA, 40 MM X 1 1/4", PARA AGUA FRIA</t>
  </si>
  <si>
    <t xml:space="preserve"> 16 </t>
  </si>
  <si>
    <t xml:space="preserve"> 00000111 </t>
  </si>
  <si>
    <t>ADAPTADOR PVC SOLDAVEL CURTO COM BOLSA E ROSCA, 50 MM X 1 1/4", PARA AGUA FRIA</t>
  </si>
  <si>
    <t xml:space="preserve"> 17 </t>
  </si>
  <si>
    <t xml:space="preserve"> 00000112 </t>
  </si>
  <si>
    <t>ADAPTADOR PVC SOLDAVEL CURTO COM BOLSA E ROSCA, 50 MM X1 1/2", PARA AGUA FRIA</t>
  </si>
  <si>
    <t xml:space="preserve"> 18 </t>
  </si>
  <si>
    <t xml:space="preserve"> 00000113 </t>
  </si>
  <si>
    <t>ADAPTADOR PVC SOLDAVEL CURTO COM BOLSA E ROSCA, 60 MM X 2", PARA AGUA FRIA</t>
  </si>
  <si>
    <t xml:space="preserve"> 19 </t>
  </si>
  <si>
    <t xml:space="preserve"> 00000102 </t>
  </si>
  <si>
    <t>ADAPTADOR PVC SOLDAVEL CURTO COM BOLSA E ROSCA, 85 MM X 3", PARA AGUA FRIA</t>
  </si>
  <si>
    <t xml:space="preserve"> 20 </t>
  </si>
  <si>
    <t xml:space="preserve"> 00000104 </t>
  </si>
  <si>
    <t>ADAPTADOR PVC SOLDAVEL CURTO COM BOLSA E ROSCA, 75 MM X 2 1/2", PARA AGUA FRIA</t>
  </si>
  <si>
    <t xml:space="preserve"> 21 </t>
  </si>
  <si>
    <t xml:space="preserve"> 00000084 </t>
  </si>
  <si>
    <t>ADAPTADOR PVC, ROSCAVEL, PARA VALVULA PIA OU LAVATORIO, 40 MM</t>
  </si>
  <si>
    <t xml:space="preserve"> 22 </t>
  </si>
  <si>
    <t xml:space="preserve"> 00037997 </t>
  </si>
  <si>
    <t>ADAPTADOR, CPVC, SOLDAVEL, 15 MM, PARA AGUA QUENTE</t>
  </si>
  <si>
    <t xml:space="preserve"> 23 </t>
  </si>
  <si>
    <t xml:space="preserve"> 00037998 </t>
  </si>
  <si>
    <t>ADAPTADOR, CPVC, SOLDAVEL, 22 MM, PARA AGUA QUENTE</t>
  </si>
  <si>
    <t xml:space="preserve"> 24 </t>
  </si>
  <si>
    <t xml:space="preserve"> 00000046 </t>
  </si>
  <si>
    <t>ADAPTADOR, PVC PBA,  BOLSA/ROSCA, JE, DN 75 / DE  85 MM</t>
  </si>
  <si>
    <t xml:space="preserve"> 25 </t>
  </si>
  <si>
    <t xml:space="preserve"> 00000047 </t>
  </si>
  <si>
    <t>ADAPTADOR, PVC PBA, BOLSA/ROSCA, JE, DN 100 / DE 110 MM</t>
  </si>
  <si>
    <t xml:space="preserve"> 26 </t>
  </si>
  <si>
    <t xml:space="preserve"> 00000048 </t>
  </si>
  <si>
    <t>ADAPTADOR, PVC PBA, BOLSA/ROSCA, JE, DN 50 / DE 60 MM</t>
  </si>
  <si>
    <t xml:space="preserve"> 27 </t>
  </si>
  <si>
    <t xml:space="preserve"> 00000052 </t>
  </si>
  <si>
    <t>ADAPTADOR, PVC PBA, PONTA/ROSCA, JE, DN 50 / DE  60 MM</t>
  </si>
  <si>
    <t xml:space="preserve"> 28 </t>
  </si>
  <si>
    <t xml:space="preserve"> 00000043 </t>
  </si>
  <si>
    <t>ADAPTADOR, PVC PBA, PONTA/ROSCA, JE, DN 75 / DE  85 MM</t>
  </si>
  <si>
    <t xml:space="preserve"> 29 </t>
  </si>
  <si>
    <t xml:space="preserve"> 00004791 </t>
  </si>
  <si>
    <t>ADESIVO ACRILICO/COLA DE CONTATO</t>
  </si>
  <si>
    <t xml:space="preserve"> 30 </t>
  </si>
  <si>
    <t xml:space="preserve"> 00039719 </t>
  </si>
  <si>
    <t>ADESIVO LIQUIDO A BASE DE RESINAS PARA COLAGEM DE ESPUMA DE ISOLAMENTO TERMICO FLEXIVEL</t>
  </si>
  <si>
    <t>L</t>
  </si>
  <si>
    <t xml:space="preserve"> 31 </t>
  </si>
  <si>
    <t xml:space="preserve"> 00021114 </t>
  </si>
  <si>
    <t>ADESIVO PARA TUBOS CPVC, *75* G</t>
  </si>
  <si>
    <t xml:space="preserve"> 32 </t>
  </si>
  <si>
    <t xml:space="preserve"> 00000122 </t>
  </si>
  <si>
    <t>ADESIVO PLASTICO PARA PVC, FRASCO COM 850 GR</t>
  </si>
  <si>
    <t xml:space="preserve"> 33 </t>
  </si>
  <si>
    <t xml:space="preserve"> 00003410 </t>
  </si>
  <si>
    <t>ADESIVO/COLA PARA EPS (ISOPOR) E OUTROS MATERIAIS</t>
  </si>
  <si>
    <t xml:space="preserve"> 34 </t>
  </si>
  <si>
    <t xml:space="preserve"> 00007334 </t>
  </si>
  <si>
    <t>ADITIVO ADESIVO LIQUIDO PARA ARGAMASSAS DE REVESTIMENTOS CIMENTICIOS</t>
  </si>
  <si>
    <t xml:space="preserve"> 35 </t>
  </si>
  <si>
    <t xml:space="preserve"> 00000124 </t>
  </si>
  <si>
    <t>ADITIVO ACELERADOR DE PEGA E ENDURECIMENTO PARA ARGAMASSAS E CONCRETOS, LIQUIDO E ISENTO DE CLORETOS</t>
  </si>
  <si>
    <t xml:space="preserve"> 36 </t>
  </si>
  <si>
    <t xml:space="preserve"> 00043617 </t>
  </si>
  <si>
    <t>ADITIVO PLASTIFICANTE E ESTABILIZADOR PARA ARGAMASSAS DE ASSENTAMENTO E REBOCO, LIQUIDO E ISENTO DE CLORETOS</t>
  </si>
  <si>
    <t xml:space="preserve"> 37 </t>
  </si>
  <si>
    <t xml:space="preserve"> 00012547 </t>
  </si>
  <si>
    <t>ANEL EM CONCRETO ARMADO, LISO, PARA POCOS DE VISITAS, POCOS DE INSPECAO, FOSSAS SEPTICAS E SUMIDOUROS, SEM FUNDO, DIAMETRO INTERNO DE 1,00 M E ALTURA DE 0,50 M</t>
  </si>
  <si>
    <t xml:space="preserve"> 38 </t>
  </si>
  <si>
    <t xml:space="preserve"> 00000345 </t>
  </si>
  <si>
    <t>ARAME GALVANIZADO 18 BWG, D = 1,24MM (0,009 KG/M)</t>
  </si>
  <si>
    <t xml:space="preserve"> 39 </t>
  </si>
  <si>
    <t xml:space="preserve"> 00000366 </t>
  </si>
  <si>
    <t>AREIA FINA - POSTO JAZIDA/FORNECEDOR (RETIRADO NA JAZIDA, SEM TRANSPORTE)</t>
  </si>
  <si>
    <t>m³</t>
  </si>
  <si>
    <t xml:space="preserve"> 40 </t>
  </si>
  <si>
    <t xml:space="preserve"> 00000367 </t>
  </si>
  <si>
    <t>AREIA GROSSA - POSTO JAZIDA/FORNECEDOR (RETIRADO NA JAZIDA, SEM TRANSPORTE)</t>
  </si>
  <si>
    <t xml:space="preserve"> 41 </t>
  </si>
  <si>
    <t xml:space="preserve"> 00000370 </t>
  </si>
  <si>
    <t>AREIA MEDIA - POSTO JAZIDA/FORNECEDOR (RETIRADO NA JAZIDA, SEM TRANSPORTE)</t>
  </si>
  <si>
    <t xml:space="preserve"> 42 </t>
  </si>
  <si>
    <t xml:space="preserve"> 00037595 </t>
  </si>
  <si>
    <t>ARGAMASSA COLANTE TIPO AC III</t>
  </si>
  <si>
    <t xml:space="preserve"> 43 </t>
  </si>
  <si>
    <t xml:space="preserve"> 00034353 </t>
  </si>
  <si>
    <t>ARGAMASSA COLANTE AC II</t>
  </si>
  <si>
    <t xml:space="preserve"> 44 </t>
  </si>
  <si>
    <t xml:space="preserve"> 00039209 </t>
  </si>
  <si>
    <t>ARRUELA EM ALUMINIO, COM ROSCA, DE 3/4", PARA ELETRODUTO</t>
  </si>
  <si>
    <t xml:space="preserve"> 45 </t>
  </si>
  <si>
    <t xml:space="preserve"> 00000377 </t>
  </si>
  <si>
    <t>ASSENTO SANITARIO DE PLASTICO, TIPO CONVENCIONAL</t>
  </si>
  <si>
    <t xml:space="preserve"> 46 </t>
  </si>
  <si>
    <t xml:space="preserve"> 00007588 </t>
  </si>
  <si>
    <t>AUTOMATICO DE BOIA SUPERIOR / INFERIOR, *15* A / 250 V</t>
  </si>
  <si>
    <t xml:space="preserve"> 47 </t>
  </si>
  <si>
    <t xml:space="preserve"> 00010422 </t>
  </si>
  <si>
    <t>BACIA SANITARIA (VASO) COM CAIXA ACOPLADA, DE LOUCA BRANCA</t>
  </si>
  <si>
    <t xml:space="preserve"> 48 </t>
  </si>
  <si>
    <t xml:space="preserve"> 00010420 </t>
  </si>
  <si>
    <t>BACIA SANITARIA (VASO) CONVENCIONAL DE LOUCA BRANCA</t>
  </si>
  <si>
    <t xml:space="preserve"> 49 </t>
  </si>
  <si>
    <t xml:space="preserve"> 00036520 </t>
  </si>
  <si>
    <t>BACIA SANITARIA (VASO) CONVENCIONAL PARA PCD SEM FURO FRONTAL, DE LOUCA BRANCA, SEM ASSENTO</t>
  </si>
  <si>
    <t xml:space="preserve"> 50 </t>
  </si>
  <si>
    <t xml:space="preserve"> 00038364 </t>
  </si>
  <si>
    <t>BANCADA/ BANCA EM GRANITO, POLIDO, TIPO ANDORINHA/ QUARTZ/ CASTELO/ CORUMBA OU OUTROS EQUIVALENTES DA REGIAO, COM CUBA INOX, FORMATO *120 X 60* CM, E=  *2* CM</t>
  </si>
  <si>
    <t xml:space="preserve"> 51 </t>
  </si>
  <si>
    <t xml:space="preserve"> 00036207 </t>
  </si>
  <si>
    <t>BARRA DE APOIO EM "L", EM ACO INOX POLIDO 70 X 70 CM, DIAMETRO MINIMO 3 CM</t>
  </si>
  <si>
    <t xml:space="preserve"> 52 </t>
  </si>
  <si>
    <t xml:space="preserve"> 00000181 </t>
  </si>
  <si>
    <t>BATENTE/ PORTAL/ADUELA/ MARCO MACICO, E= *3* CM, L= *15* CM, *60 CM A 120* CM  X *210* CM,  EM CEDRINHO/ ANGELIM COMERCIAL/  EUCALIPTO/ CURUPIXA/ PEROBA/ CUMARU OU EQUIVALENTE DA REGIAO (NAO INCLUI ALIZARES)</t>
  </si>
  <si>
    <t>JG</t>
  </si>
  <si>
    <t xml:space="preserve"> 53 </t>
  </si>
  <si>
    <t xml:space="preserve"> 00007266 </t>
  </si>
  <si>
    <t>BLOCO CERAMICO VAZADO PARA ALVENARIA DE VEDACAO, DE 9 X 19 X 19 CM (L X A X C)</t>
  </si>
  <si>
    <t>MIL</t>
  </si>
  <si>
    <t xml:space="preserve"> 54 </t>
  </si>
  <si>
    <t xml:space="preserve"> 00011685 </t>
  </si>
  <si>
    <t>BRACO / CANO PARA CHUVEIRO ELETRICO, EM ALUMINIO, 30 CM X 1/2 "</t>
  </si>
  <si>
    <t xml:space="preserve"> 55 </t>
  </si>
  <si>
    <t xml:space="preserve"> 00004375 </t>
  </si>
  <si>
    <t>BUCHA DE NYLON SEM ABA S6</t>
  </si>
  <si>
    <t xml:space="preserve"> 56 </t>
  </si>
  <si>
    <t xml:space="preserve"> 00004376 </t>
  </si>
  <si>
    <t>BUCHA DE NYLON SEM ABA S8</t>
  </si>
  <si>
    <t xml:space="preserve"> 57 </t>
  </si>
  <si>
    <t xml:space="preserve"> 00000828 </t>
  </si>
  <si>
    <t>BUCHA DE REDUCAO DE PVC, SOLDAVEL, CURTA, COM 25 X 20 MM, PARA AGUA FRIA PREDIAL</t>
  </si>
  <si>
    <t xml:space="preserve"> 58 </t>
  </si>
  <si>
    <t xml:space="preserve"> 00000829 </t>
  </si>
  <si>
    <t>BUCHA DE REDUCAO DE PVC, SOLDAVEL, CURTA, COM 32 X 25 MM, PARA AGUA FRIA PREDIAL</t>
  </si>
  <si>
    <t xml:space="preserve"> 59 </t>
  </si>
  <si>
    <t xml:space="preserve"> 00000819 </t>
  </si>
  <si>
    <t>BUCHA DE REDUCAO DE PVC, SOLDAVEL, CURTA, COM 50 X 40 MM, PARA AGUA FRIA PREDIAL</t>
  </si>
  <si>
    <t xml:space="preserve"> 60 </t>
  </si>
  <si>
    <t xml:space="preserve"> 00000818 </t>
  </si>
  <si>
    <t>BUCHA DE REDUCAO DE PVC, SOLDAVEL, CURTA, COM 60 X 50 MM, PARA AGUA FRIA PREDIAL</t>
  </si>
  <si>
    <t xml:space="preserve"> 61 </t>
  </si>
  <si>
    <t xml:space="preserve"> 00000813 </t>
  </si>
  <si>
    <t>BUCHA DE REDUCAO DE PVC, SOLDAVEL, LONGA, COM 50 X 25 MM, PARA AGUA FRIA PREDIAL</t>
  </si>
  <si>
    <t xml:space="preserve"> 62 </t>
  </si>
  <si>
    <t xml:space="preserve"> 00000820 </t>
  </si>
  <si>
    <t>BUCHA DE REDUCAO DE PVC, SOLDAVEL, LONGA, COM 50 X 32 MM, PARA AGUA FRIA PREDIAL</t>
  </si>
  <si>
    <t xml:space="preserve"> 63 </t>
  </si>
  <si>
    <t xml:space="preserve"> 00000816 </t>
  </si>
  <si>
    <t>BUCHA DE REDUCAO DE PVC, SOLDAVEL, LONGA, COM 60 X 25 MM, PARA AGUA FRIA PREDIAL</t>
  </si>
  <si>
    <t xml:space="preserve"> 64 </t>
  </si>
  <si>
    <t xml:space="preserve"> 00000817 </t>
  </si>
  <si>
    <t>BUCHA DE REDUCAO DE PVC, SOLDAVEL, LONGA, COM 85 X 60 MM, PARA AGUA FRIA PREDIAL</t>
  </si>
  <si>
    <t xml:space="preserve"> 65 </t>
  </si>
  <si>
    <t xml:space="preserve"> 00020086 </t>
  </si>
  <si>
    <t>BUCHA DE REDUCAO DE PVC, SOLDAVEL, LONGA, 50 X 40 MM, PARA ESGOTO PREDIAL</t>
  </si>
  <si>
    <t xml:space="preserve"> 66 </t>
  </si>
  <si>
    <t xml:space="preserve"> 00000980 </t>
  </si>
  <si>
    <t>CABO DE COBRE, FLEXIVEL, CLASSE 4 OU 5, ISOLACAO EM PVC/A, ANTICHAMA BWF-B, 1 CONDUTOR, 450/750 V, SECAO NOMINAL 10 MM2</t>
  </si>
  <si>
    <t>M</t>
  </si>
  <si>
    <t xml:space="preserve"> 67 </t>
  </si>
  <si>
    <t xml:space="preserve"> 00000979 </t>
  </si>
  <si>
    <t>CABO DE COBRE, FLEXIVEL, CLASSE 4 OU 5, ISOLACAO EM PVC/A, ANTICHAMA BWF-B, 1 CONDUTOR, 450/750 V, SECAO NOMINAL 16 MM2</t>
  </si>
  <si>
    <t xml:space="preserve"> 68 </t>
  </si>
  <si>
    <t xml:space="preserve"> 00001014 </t>
  </si>
  <si>
    <t>CABO DE COBRE, FLEXIVEL, CLASSE 4 OU 5, ISOLACAO EM PVC/A, ANTICHAMA BWF-B, 1 CONDUTOR, 450/750 V, SECAO NOMINAL 2,5 MM2</t>
  </si>
  <si>
    <t xml:space="preserve"> 69 </t>
  </si>
  <si>
    <t xml:space="preserve"> 00039232 </t>
  </si>
  <si>
    <t>CABO DE COBRE, FLEXIVEL, CLASSE 4 OU 5, ISOLACAO EM PVC/A, ANTICHAMA BWF-B, 1 CONDUTOR, 450/750 V, SECAO NOMINAL 25 MM2</t>
  </si>
  <si>
    <t xml:space="preserve"> 70 </t>
  </si>
  <si>
    <t xml:space="preserve"> 00000981 </t>
  </si>
  <si>
    <t>CABO DE COBRE, FLEXIVEL, CLASSE 4 OU 5, ISOLACAO EM PVC/A, ANTICHAMA BWF-B, 1 CONDUTOR, 450/750 V, SECAO NOMINAL 4 MM2</t>
  </si>
  <si>
    <t xml:space="preserve"> 71 </t>
  </si>
  <si>
    <t xml:space="preserve"> 00000982 </t>
  </si>
  <si>
    <t>CABO DE COBRE, FLEXIVEL, CLASSE 4 OU 5, ISOLACAO EM PVC/A, ANTICHAMA BWF-B, 1 CONDUTOR, 450/750 V, SECAO NOMINAL 6 MM2</t>
  </si>
  <si>
    <t xml:space="preserve"> 72 </t>
  </si>
  <si>
    <t xml:space="preserve"> 00001020 </t>
  </si>
  <si>
    <t>CABO DE COBRE, FLEXIVEL, CLASSE 4 OU 5, ISOLACAO EM PVC/A, ANTICHAMA BWF-B, COBERTURA PVC-ST1, ANTICHAMA BWF-B, 1 CONDUTOR, 0,6/1 KV, SECAO NOMINAL 10 MM2</t>
  </si>
  <si>
    <t xml:space="preserve"> 73 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</si>
  <si>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</si>
  <si>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</si>
  <si>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74 </t>
  </si>
  <si>
    <t xml:space="preserve"> 00000996 </t>
  </si>
  <si>
    <t>CABO DE COBRE, FLEXIVEL, CLASSE 4 OU 5, ISOLACAO EM PVC/A, ANTICHAMA BWF-B, COBERTURA PVC-ST1, ANTICHAMA BWF-B, 1 CONDUTOR, 0,6/1 KV, SECAO NOMINAL 25 MM2</t>
  </si>
  <si>
    <t xml:space="preserve"> 75 </t>
  </si>
  <si>
    <t xml:space="preserve"> 00001019 </t>
  </si>
  <si>
    <t>CABO DE COBRE, FLEXIVEL, CLASSE 4 OU 5, ISOLACAO EM PVC/A, ANTICHAMA BWF-B, COBERTURA PVC-ST1, ANTICHAMA BWF-B, 1 CONDUTOR, 0,6/1 KV, SECAO NOMINAL 35 MM2</t>
  </si>
  <si>
    <t xml:space="preserve"> 76 </t>
  </si>
  <si>
    <t xml:space="preserve"> 00001018 </t>
  </si>
  <si>
    <t>CABO DE COBRE, FLEXIVEL, CLASSE 4 OU 5, ISOLACAO EM PVC/A, ANTICHAMA BWF-B, COBERTURA PVC-ST1, ANTICHAMA BWF-B, 1 CONDUTOR, 0,6/1 KV, SECAO NOMINAL 50 MM2</t>
  </si>
  <si>
    <t xml:space="preserve"> 77 </t>
  </si>
  <si>
    <t xml:space="preserve"> 00000977 </t>
  </si>
  <si>
    <t>CABO DE COBRE, FLEXIVEL, CLASSE 4 OU 5, ISOLACAO EM PVC/A, ANTICHAMA BWF-B, COBERTURA PVC-ST1, ANTICHAMA BWF-B, 1 CONDUTOR, 0,6/1 KV, SECAO NOMINAL 70 MM2</t>
  </si>
  <si>
    <t xml:space="preserve"> 78 </t>
  </si>
  <si>
    <t xml:space="preserve"> 00000998 </t>
  </si>
  <si>
    <t>CABO DE COBRE, FLEXIVEL, CLASSE 4 OU 5, ISOLACAO EM PVC/A, ANTICHAMA BWF-B, COBERTURA PVC-ST1, ANTICHAMA BWF-B, 1 CONDUTOR, 0,6/1 KV, SECAO NOMINAL 95 MM2</t>
  </si>
  <si>
    <t xml:space="preserve"> 79 </t>
  </si>
  <si>
    <t xml:space="preserve"> 00039598 </t>
  </si>
  <si>
    <t>CABO DE PAR TRANCADO UTP, 4 PARES, CATEGORIA 5E</t>
  </si>
  <si>
    <t xml:space="preserve"> 80 </t>
  </si>
  <si>
    <t xml:space="preserve"> 00005090 </t>
  </si>
  <si>
    <t>CADEADO SIMPLES, CORPO EM LATAO MACICO, COM LARGURA DE 25 MM E ALTURA DE APROX 25 MM, HASTE CEMENTADA (NAO LONGA), EM ACO TEMPERADO COM DIAMETRO DE APROX 5,0 MM, INCLUINDO 2 CHAVES</t>
  </si>
  <si>
    <t xml:space="preserve"> 81 </t>
  </si>
  <si>
    <t xml:space="preserve"> 00039771 </t>
  </si>
  <si>
    <t>CAIXA DE PASSAGEM METALICA DE SOBREPOR COM TAMPA PARAFUSADA, DIMENSOES 20 X 20 X 10 CM</t>
  </si>
  <si>
    <t xml:space="preserve"> 82 </t>
  </si>
  <si>
    <t xml:space="preserve"> 00034643 </t>
  </si>
  <si>
    <t>CAIXA INSPECAO EM POLIETILENO PARA ATERRAMENTO E PARA RAIOS DIAMETRO = 300 MM</t>
  </si>
  <si>
    <t xml:space="preserve"> 83 </t>
  </si>
  <si>
    <t xml:space="preserve"> 00011712 </t>
  </si>
  <si>
    <t>CAIXA SIFONADA PVC, 150 X 150 X 50 MM, COM GRELHA QUADRADA BRANCA (NBR 5688)</t>
  </si>
  <si>
    <t xml:space="preserve"> 84 </t>
  </si>
  <si>
    <t xml:space="preserve"> 00011714 </t>
  </si>
  <si>
    <t>CAIXA SIFONADA PVC, 150 X 185 X 75 MM, COM GRELHA QUADRADA BRANCA</t>
  </si>
  <si>
    <t xml:space="preserve"> 85 </t>
  </si>
  <si>
    <t xml:space="preserve"> 00012910 </t>
  </si>
  <si>
    <t>CAP PVC, SOLDAVEL, DN 75 MM, SERIE NORMAL, PARA ESGOTO PREDIAL</t>
  </si>
  <si>
    <t xml:space="preserve"> 86 </t>
  </si>
  <si>
    <t xml:space="preserve"> 00011137 </t>
  </si>
  <si>
    <t>CHAPA DE MADEIRA COMPENSADA NAVAL (COM COLA FENOLICA), E = 20 MM, DE *1,60 X 2,20* M</t>
  </si>
  <si>
    <t>m²</t>
  </si>
  <si>
    <t xml:space="preserve"> 87 </t>
  </si>
  <si>
    <t xml:space="preserve"> 00001360 </t>
  </si>
  <si>
    <t>CHAPA DE MADEIRA COMPENSADA NAVAL (COM COLA FENOLICA), E = 6 MM, DE *1,60 X 2,20* M</t>
  </si>
  <si>
    <t xml:space="preserve"> 88 </t>
  </si>
  <si>
    <t xml:space="preserve"> 00011976 </t>
  </si>
  <si>
    <t>CHUMBADOR, DIAMETRO 1/4" COM PARAFUSO 1/4" X 40 MM</t>
  </si>
  <si>
    <t xml:space="preserve"> 89 </t>
  </si>
  <si>
    <t xml:space="preserve"> 00001368 </t>
  </si>
  <si>
    <t>CHUVEIRO COMUM EM PLASTICO BRANCO, COM CANO, 3 TEMPERATURAS, 5500 W (110/220 V)</t>
  </si>
  <si>
    <t xml:space="preserve"> 90 </t>
  </si>
  <si>
    <t xml:space="preserve"> 00007608 </t>
  </si>
  <si>
    <t>CHUVEIRO PLASTICO BRANCO SIMPLES 5 '' PARA ACOPLAR EM HASTE 1/2 ", AGUA FRIA</t>
  </si>
  <si>
    <t xml:space="preserve"> 91 </t>
  </si>
  <si>
    <t xml:space="preserve"> 00001379 </t>
  </si>
  <si>
    <t>CIMENTO PORTLAND COMPOSTO CP II-32</t>
  </si>
  <si>
    <t xml:space="preserve"> 92 </t>
  </si>
  <si>
    <t xml:space="preserve"> 00011849 </t>
  </si>
  <si>
    <t>COLA BRANCA BASE PVA</t>
  </si>
  <si>
    <t xml:space="preserve"> 93 </t>
  </si>
  <si>
    <t xml:space="preserve"> 00039600 </t>
  </si>
  <si>
    <t>CONECTOR FEMEA RJ - 45, CATEGORIA 5 E</t>
  </si>
  <si>
    <t xml:space="preserve"> 94 </t>
  </si>
  <si>
    <t xml:space="preserve"> 00039602 </t>
  </si>
  <si>
    <t>CONECTOR MACHO RJ - 45, CATEGORIA 5 E</t>
  </si>
  <si>
    <t xml:space="preserve"> 95 </t>
  </si>
  <si>
    <t xml:space="preserve"> 00003471 </t>
  </si>
  <si>
    <t>COTOVELO 90 GRAUS DE FERRO GALVANIZADO, COM ROSCA BSP, DE 2"</t>
  </si>
  <si>
    <t xml:space="preserve"> 96 </t>
  </si>
  <si>
    <t xml:space="preserve"> 00001932 </t>
  </si>
  <si>
    <t>CURVA PVC CURTA 90 G, DN 50 MM, PARA ESGOTO PREDIAL</t>
  </si>
  <si>
    <t xml:space="preserve"> 97 </t>
  </si>
  <si>
    <t xml:space="preserve"> 00001933 </t>
  </si>
  <si>
    <t>CURVA PVC CURTA 90 GRAUS, DN 40 MM, PARA ESGOTO PREDIAL</t>
  </si>
  <si>
    <t xml:space="preserve"> 98 </t>
  </si>
  <si>
    <t xml:space="preserve"> 00001952 </t>
  </si>
  <si>
    <t>CURVA PVC LEVE, 90 GRAUS, COM PONTA E BOLSA LISA, DN 150 MM</t>
  </si>
  <si>
    <t xml:space="preserve"> 99 </t>
  </si>
  <si>
    <t xml:space="preserve"> 00001967 </t>
  </si>
  <si>
    <t>CURVA PVC LONGA 90 GRAUS, 40 MM, PARA ESGOTO PREDIAL</t>
  </si>
  <si>
    <t xml:space="preserve"> 100 </t>
  </si>
  <si>
    <t xml:space="preserve"> 00001964 </t>
  </si>
  <si>
    <t>CURVA PVC, 45 GRAUS, CURTA, PB, DN 100 MM, PARA ESGOTO PREDIAL</t>
  </si>
  <si>
    <t xml:space="preserve"> 101 </t>
  </si>
  <si>
    <t xml:space="preserve"> 00001969 </t>
  </si>
  <si>
    <t>CURVA PVC LONGA 90 GRAUS, 75 MM, PARA ESGOTO PREDIAL</t>
  </si>
  <si>
    <t xml:space="preserve"> 102 </t>
  </si>
  <si>
    <t xml:space="preserve"> 00034653 </t>
  </si>
  <si>
    <t>DISJUNTOR TIPO DIN/IEC, MONOPOLAR DE 6  ATE  32A</t>
  </si>
  <si>
    <t xml:space="preserve"> 103 </t>
  </si>
  <si>
    <t xml:space="preserve"> 00034709 </t>
  </si>
  <si>
    <t>DISJUNTOR TIPO DIN/IEC, TRIPOLAR DE 10 ATE 50A</t>
  </si>
  <si>
    <t xml:space="preserve"> 104 </t>
  </si>
  <si>
    <t xml:space="preserve"> 00034714 </t>
  </si>
  <si>
    <t>DISJUNTOR TIPO DIN/IEC, TRIPOLAR 63 A</t>
  </si>
  <si>
    <t xml:space="preserve"> 105 </t>
  </si>
  <si>
    <t xml:space="preserve"> 00002432 </t>
  </si>
  <si>
    <t>DOBRADICA EM ACO/FERRO, 3 1/2" X  3", E= 1,9  A 2 MM, COM ANEL,  CROMADO OU ZINCADO, TAMPA BOLA, COM PARAFUSOS</t>
  </si>
  <si>
    <t xml:space="preserve"> 106 </t>
  </si>
  <si>
    <t xml:space="preserve"> 00001370 </t>
  </si>
  <si>
    <t>DUCHA HIGIENICA PLASTICA COM REGISTRO METALICO 1/2 "</t>
  </si>
  <si>
    <t xml:space="preserve"> 107 </t>
  </si>
  <si>
    <t xml:space="preserve"> 00011002 </t>
  </si>
  <si>
    <t>ELETRODO REVESTIDO AWS - E6013, DIAMETRO IGUAL A 2,50 MM</t>
  </si>
  <si>
    <t xml:space="preserve"> 108 </t>
  </si>
  <si>
    <t xml:space="preserve"> 00002681 </t>
  </si>
  <si>
    <t>ELETRODUTO DE PVC RIGIDO ROSCAVEL DE 2 ", SEM LUVA</t>
  </si>
  <si>
    <t xml:space="preserve"> 109 </t>
  </si>
  <si>
    <t xml:space="preserve"> 00002688 </t>
  </si>
  <si>
    <t>ELETRODUTO PVC FLEXIVEL CORRUGADO, COR AMARELA, DE 25 MM</t>
  </si>
  <si>
    <t xml:space="preserve"> 110 </t>
  </si>
  <si>
    <t xml:space="preserve"> 00002690 </t>
  </si>
  <si>
    <t>ELETRODUTO PVC FLEXIVEL CORRUGADO, COR AMARELA, DE 32 MM</t>
  </si>
  <si>
    <t xml:space="preserve"> 111 </t>
  </si>
  <si>
    <t xml:space="preserve"> 00039248 </t>
  </si>
  <si>
    <t>ELETRODUTODUTO PEAD FLEXIVEL PAREDE SIMPLES, CORRUGACAO HELICOIDAL, COR PRETA, SEM ROSCA, DE 4",  PARA CABEAMENTO SUBTERRANEO (NBR 15715)</t>
  </si>
  <si>
    <t xml:space="preserve"> 112 </t>
  </si>
  <si>
    <t xml:space="preserve"> 00011681 </t>
  </si>
  <si>
    <t>ENGATE/RABICHO FLEXIVEL PLASTICO (PVC OU ABS) BRANCO 1/2 " X 40 CM</t>
  </si>
  <si>
    <t xml:space="preserve"> 113 </t>
  </si>
  <si>
    <t xml:space="preserve"> 00011186 </t>
  </si>
  <si>
    <t>ESPELHO CRISTAL E = 4 MM</t>
  </si>
  <si>
    <t xml:space="preserve"> 114 </t>
  </si>
  <si>
    <t xml:space="preserve"> 00038124 </t>
  </si>
  <si>
    <t>ESPUMA EXPANSIVA DE POLIURETANO, APLICACAO MANUAL - 500 ML</t>
  </si>
  <si>
    <t xml:space="preserve"> 115 </t>
  </si>
  <si>
    <t xml:space="preserve"> 00007307 </t>
  </si>
  <si>
    <t>FUNDO ANTICORROSIVO PARA METAIS FERROSOS (ZARCAO)</t>
  </si>
  <si>
    <t xml:space="preserve"> 116 </t>
  </si>
  <si>
    <t xml:space="preserve"> 00011795 </t>
  </si>
  <si>
    <t>GRANITO PARA BANCADA, POLIDO, TIPO ANDORINHA/ QUARTZ/ CASTELO/ CORUMBA OU OUTROS EQUIVALENTES DA REGIAO, E=  *2,5* CM</t>
  </si>
  <si>
    <t xml:space="preserve"> 117 </t>
  </si>
  <si>
    <t xml:space="preserve"> 00011732 </t>
  </si>
  <si>
    <t>GRELHA PVC CROMADA REDONDA, 150 MM</t>
  </si>
  <si>
    <t xml:space="preserve"> 118 </t>
  </si>
  <si>
    <t xml:space="preserve"> 00038056 </t>
  </si>
  <si>
    <t>GRAMPO METALICO TIPO U PARA HASTE DE ATERRAMENTO DE ATE 5/8'', CONDUTOR DE 10 A 25 MM2</t>
  </si>
  <si>
    <t xml:space="preserve"> 119 </t>
  </si>
  <si>
    <t xml:space="preserve"> 00000140 </t>
  </si>
  <si>
    <t>IMPERMEABILIZANTE FLEXIVEL BRANCO DE BASE ACRILICA PARA COBERTURAS</t>
  </si>
  <si>
    <t xml:space="preserve"> 120 </t>
  </si>
  <si>
    <t xml:space="preserve"> 00038063 </t>
  </si>
  <si>
    <t>INTERRUPTOR PARALELO 10A, 250V, CONJUNTO MONTADO PARA EMBUTIR 4" X 2" (PLACA + SUPORTE + MODULO)</t>
  </si>
  <si>
    <t xml:space="preserve"> 121 </t>
  </si>
  <si>
    <t xml:space="preserve"> 00038062 </t>
  </si>
  <si>
    <t>INTERRUPTOR SIMPLES 10A, 250V, CONJUNTO MONTADO PARA EMBUTIR 4" X 2" (PLACA + SUPORTE + MODULO)</t>
  </si>
  <si>
    <t xml:space="preserve"> 122 </t>
  </si>
  <si>
    <t xml:space="preserve"> 00038070 </t>
  </si>
  <si>
    <t>INTERRUPTORES PARALELOS (2 MODULOS) 10A, 250V, CONJUNTO MONTADO PARA EMBUTIR 4" X 2" (PLACA + SUPORTE + MODULOS)</t>
  </si>
  <si>
    <t xml:space="preserve"> 123 </t>
  </si>
  <si>
    <t xml:space="preserve"> 00038068 </t>
  </si>
  <si>
    <t>INTERRUPTORES SIMPLES (2 MODULOS) 10A, 250V, CONJUNTO MONTADO PARA EMBUTIR 4" X 2" (PLACA + SUPORTE + MODULOS)</t>
  </si>
  <si>
    <t xml:space="preserve"> 124 </t>
  </si>
  <si>
    <t xml:space="preserve"> 00003515 </t>
  </si>
  <si>
    <t>JOELHO PVC, SOLDAVEL, COM BUCHA DE LATAO, 90 GRAUS, 20 MM X 1/2", PARA AGUA FRIA PREDIAL</t>
  </si>
  <si>
    <t xml:space="preserve"> 125 </t>
  </si>
  <si>
    <t xml:space="preserve"> 00020147 </t>
  </si>
  <si>
    <t>JOELHO PVC, SOLDAVEL, COM BUCHA DE LATAO, 90 GRAUS, 25 MM X 1/2", PARA AGUA FRIA PREDIAL</t>
  </si>
  <si>
    <t xml:space="preserve"> 126 </t>
  </si>
  <si>
    <t xml:space="preserve"> 00003524 </t>
  </si>
  <si>
    <t>JOELHO PVC, SOLDAVEL, COM BUCHA DE LATAO, 90 GRAUS, 25 MM X 3/4", PARA AGUA FRIA PREDIAL</t>
  </si>
  <si>
    <t xml:space="preserve"> 127 </t>
  </si>
  <si>
    <t xml:space="preserve"> 00003535 </t>
  </si>
  <si>
    <t>JOELHO PVC, SOLDAVEL, 90 GRAUS, 40 MM, PARA AGUA FRIA PREDIAL</t>
  </si>
  <si>
    <t xml:space="preserve"> 128 </t>
  </si>
  <si>
    <t xml:space="preserve"> 00003499 </t>
  </si>
  <si>
    <t>JOELHO, PVC SOLDAVEL, 45 GRAUS, 20 MM, PARA AGUA FRIA PREDIAL</t>
  </si>
  <si>
    <t xml:space="preserve"> 129 </t>
  </si>
  <si>
    <t xml:space="preserve"> 00003502 </t>
  </si>
  <si>
    <t>JOELHO, PVC SOLDAVEL, 45 GRAUS, 40 MM, PARA AGUA FRIA PREDIAL</t>
  </si>
  <si>
    <t xml:space="preserve"> 130 </t>
  </si>
  <si>
    <t xml:space="preserve"> 00003511 </t>
  </si>
  <si>
    <t>JOELHO, PVC SOLDAVEL, 90 GRAUS, 75 MM, PARA AGUA FRIA PREDIAL</t>
  </si>
  <si>
    <t xml:space="preserve"> 131 </t>
  </si>
  <si>
    <t xml:space="preserve"> 00003660 </t>
  </si>
  <si>
    <t>JUNCAO SIMPLES, PVC, DN 100 X 75 MM, SERIE NORMAL PARA ESGOTO PREDIAL</t>
  </si>
  <si>
    <t xml:space="preserve"> 132 </t>
  </si>
  <si>
    <t xml:space="preserve"> 00003670 </t>
  </si>
  <si>
    <t>JUNCAO SIMPLES, PVC, 45 GRAUS, DN 100 X 100 MM, SERIE NORMAL PARA ESGOTO PREDIAL</t>
  </si>
  <si>
    <t xml:space="preserve"> 134 </t>
  </si>
  <si>
    <t xml:space="preserve"> 00038194 </t>
  </si>
  <si>
    <t>LAMPADA LED 10 W BIVOLT BRANCA, FORMATO TRADICIONAL (BASE E27)</t>
  </si>
  <si>
    <t xml:space="preserve"> 135 </t>
  </si>
  <si>
    <t xml:space="preserve"> 00010426 </t>
  </si>
  <si>
    <t>LAVATORIO LOUCA BRANCA COM COLUNA *54 X 44* CM</t>
  </si>
  <si>
    <t xml:space="preserve"> 136 </t>
  </si>
  <si>
    <t xml:space="preserve"> 00038021 </t>
  </si>
  <si>
    <t>LUVA DE CORRER PARA TUBO SOLDAVEL, PVC, 32 MM, PARA AGUA FRIA PREDIAL</t>
  </si>
  <si>
    <t xml:space="preserve"> 137 </t>
  </si>
  <si>
    <t xml:space="preserve"> 00038022 </t>
  </si>
  <si>
    <t>LUVA DE CORRER PARA TUBO SOLDAVEL, PVC, 60 MM, PARA AGUA FRIA PREDIAL</t>
  </si>
  <si>
    <t xml:space="preserve"> 138 </t>
  </si>
  <si>
    <t xml:space="preserve"> 00038023 </t>
  </si>
  <si>
    <t>LUVA DE REDUCAO, PVC, SOLDAVEL, 50 X 25 MM, PARA AGUA FRIA PREDIAL</t>
  </si>
  <si>
    <t xml:space="preserve"> 139 </t>
  </si>
  <si>
    <t xml:space="preserve"> 00003861 </t>
  </si>
  <si>
    <t>LUVA PVC SOLDAVEL, 20 MM, PARA AGUA FRIA PREDIAL</t>
  </si>
  <si>
    <t xml:space="preserve"> 140 </t>
  </si>
  <si>
    <t xml:space="preserve"> 00003904 </t>
  </si>
  <si>
    <t>LUVA PVC SOLDAVEL, 25 MM, PARA AGUA FRIA PREDIAL</t>
  </si>
  <si>
    <t xml:space="preserve"> 141 </t>
  </si>
  <si>
    <t xml:space="preserve"> 00003863 </t>
  </si>
  <si>
    <t>LUVA PVC SOLDAVEL, 50 MM, PARA AGUA FRIA PREDIAL</t>
  </si>
  <si>
    <t xml:space="preserve"> 142 </t>
  </si>
  <si>
    <t xml:space="preserve"> 00021029 </t>
  </si>
  <si>
    <t>MANGUEIRA DE INCENDIO, TIPO 1, DE 1 1/2", COMPRIMENTO = 15 M, TECIDO EM FIO DE POLIESTER E TUBO INTERNO EM BORRACHA SINTETICA, COM UNIOES ENGATE RAPIDO</t>
  </si>
  <si>
    <t xml:space="preserve"> 143 </t>
  </si>
  <si>
    <t xml:space="preserve"> 00011621 </t>
  </si>
  <si>
    <t>MANTA ASFALTICA ELASTOMERICA EM POLIESTER ALUMINIZADA 3 MM, TIPO III, CLASSE B (NBR 9952)</t>
  </si>
  <si>
    <t xml:space="preserve"> 144 </t>
  </si>
  <si>
    <t xml:space="preserve"> 00004015 </t>
  </si>
  <si>
    <t>MANTA ASFALTICA ELASTOMERICA EM POLIESTER 4 MM, TIPO III, CLASSE B, ACABAMENTO PP (NBR 9952)</t>
  </si>
  <si>
    <t xml:space="preserve"> 145 </t>
  </si>
  <si>
    <t xml:space="preserve"> 00004056 </t>
  </si>
  <si>
    <t>!EM PROCESSO DE DESATIVACAO!MASSA ACRILICA PARA PAREDES INTERIOR/EXTERIOR</t>
  </si>
  <si>
    <t>GL</t>
  </si>
  <si>
    <t xml:space="preserve"> 146 </t>
  </si>
  <si>
    <t xml:space="preserve"> 00004047 </t>
  </si>
  <si>
    <t>!EM PROCESSO DE DESATIVACAO! MASSA CORRIDA PVA PARA PAREDES INTERNAS</t>
  </si>
  <si>
    <t xml:space="preserve"> 147 </t>
  </si>
  <si>
    <t xml:space="preserve"> 00010498 </t>
  </si>
  <si>
    <t>MASSA PARA VIDRO</t>
  </si>
  <si>
    <t xml:space="preserve"> 148 </t>
  </si>
  <si>
    <t xml:space="preserve"> 00004823 </t>
  </si>
  <si>
    <t>MASSA PLASTICA PARA MARMORE/GRANITO</t>
  </si>
  <si>
    <t xml:space="preserve"> 149 </t>
  </si>
  <si>
    <t xml:space="preserve"> 00010432 </t>
  </si>
  <si>
    <t>MICTORIO SIFONADO LOUCA BRANCA SEM COMPLEMENTOS</t>
  </si>
  <si>
    <t xml:space="preserve"> 150 </t>
  </si>
  <si>
    <t xml:space="preserve"> 00011560 </t>
  </si>
  <si>
    <t>MOLA HIDRAULICA AEREA, PARA PORTAS DE ATE 950 MM E PESO DE ATE 65 KG, COM CORPO EM ALUMINIO E BRACO EM ACO, SEM BRACO DE PARADA</t>
  </si>
  <si>
    <t xml:space="preserve"> 151 </t>
  </si>
  <si>
    <t xml:space="preserve"> 00004211 </t>
  </si>
  <si>
    <t>NIPEL PVC, ROSCAVEL, 3/4",  AGUA FRIA PREDIAL</t>
  </si>
  <si>
    <t xml:space="preserve"> 152 </t>
  </si>
  <si>
    <t xml:space="preserve"> 00000002 </t>
  </si>
  <si>
    <t>OXIGENIO, RECARGA PARA CILINDRO DE CONJUNTO OXICORTE GRANDE</t>
  </si>
  <si>
    <t xml:space="preserve"> 153 </t>
  </si>
  <si>
    <t xml:space="preserve"> 00011703 </t>
  </si>
  <si>
    <t>PAPELEIRA DE PAREDE EM METAL CROMADO SEM TAMPA</t>
  </si>
  <si>
    <t xml:space="preserve"> 154 </t>
  </si>
  <si>
    <t xml:space="preserve"> 00011963 </t>
  </si>
  <si>
    <t>PARAFUSO DE ACO TIPO CHUMBADOR PARABOLT, DIAMETRO 1/2", COMPRIMENTO 75 MM</t>
  </si>
  <si>
    <t xml:space="preserve"> 155 </t>
  </si>
  <si>
    <t xml:space="preserve"> 00004720 </t>
  </si>
  <si>
    <t>PEDRA BRITADA N. 0, OU PEDRISCO (4,8 A 9,5 MM) POSTO PEDREIRA/FORNECEDOR, SEM FRETE</t>
  </si>
  <si>
    <t xml:space="preserve"> 156 </t>
  </si>
  <si>
    <t xml:space="preserve"> 00004721 </t>
  </si>
  <si>
    <t>PEDRA BRITADA N. 1 (9,5 a 19 MM) POSTO PEDREIRA/FORNECEDOR, SEM FRETE</t>
  </si>
  <si>
    <t xml:space="preserve"> 157 </t>
  </si>
  <si>
    <t xml:space="preserve"> 00039424 </t>
  </si>
  <si>
    <t>PERFIL CANTONEIRA L, LISA, EM ACO, 25 X 30 MM, E = 0,5 MM, PARA ESTRUTURA DRYWALL</t>
  </si>
  <si>
    <t xml:space="preserve"> 158 </t>
  </si>
  <si>
    <t xml:space="preserve"> 00039028 </t>
  </si>
  <si>
    <t>PERFILADO PERFURADO SIMPLES 38 X 38 MM, CHAPA 22</t>
  </si>
  <si>
    <t xml:space="preserve"> 159 </t>
  </si>
  <si>
    <t xml:space="preserve"> 00004792 </t>
  </si>
  <si>
    <t>PLACA VINILICA SEMIFLEXIVEL PARA PISOS, E = 3,2 MM, 30 X 30 CM (SEM COLOCACAO)</t>
  </si>
  <si>
    <t xml:space="preserve"> 160 </t>
  </si>
  <si>
    <t xml:space="preserve"> 00001292 </t>
  </si>
  <si>
    <t>PISO EM CERAMICA ESMALTADA EXTRA, PEI MAIOR OU IGUAL A 4, FORMATO MAIOR QUE 2025 CM2</t>
  </si>
  <si>
    <t xml:space="preserve"> 161 </t>
  </si>
  <si>
    <t xml:space="preserve"> 00010841 </t>
  </si>
  <si>
    <t>PISO EM GRANITO, POLIDO, TIPO ANDORINHA/ QUARTZ/ CASTELO/ CORUMBA OU OUTROS EQUIVALENTES DA REGIAO, FORMATO MENOR OU IGUAL A 3025 CM2, E=  *2* CM</t>
  </si>
  <si>
    <t xml:space="preserve"> 162 </t>
  </si>
  <si>
    <t xml:space="preserve"> 00021108 </t>
  </si>
  <si>
    <t>PISO EM PORCELANATO RETIFICADO EXTRA, FORMATO MENOR OU IGUAL A 2025 CM2</t>
  </si>
  <si>
    <t xml:space="preserve"> 163 </t>
  </si>
  <si>
    <t xml:space="preserve"> 00004895 </t>
  </si>
  <si>
    <t>PLUG PVC ROSCAVEL,  1/2",  AGUA FRIA PREDIAL (NBR 5648)</t>
  </si>
  <si>
    <t xml:space="preserve"> 164 </t>
  </si>
  <si>
    <t xml:space="preserve"> 00004896 </t>
  </si>
  <si>
    <t>PLUG PVC, ROSCAVEL 3/4", PARA  AGUA FRIA PREDIAL</t>
  </si>
  <si>
    <t xml:space="preserve"> 165 </t>
  </si>
  <si>
    <t xml:space="preserve"> 00039997 </t>
  </si>
  <si>
    <t>PORCA ZINCADA, SEXTAVADA, DIAMETRO 1/4"</t>
  </si>
  <si>
    <t xml:space="preserve"> 166 </t>
  </si>
  <si>
    <t xml:space="preserve"> 00004342 </t>
  </si>
  <si>
    <t>PORCA ZINCADA, SEXTAVADA, DIAMETRO 3/8"</t>
  </si>
  <si>
    <t xml:space="preserve"> 167 </t>
  </si>
  <si>
    <t xml:space="preserve"> 00004992 </t>
  </si>
  <si>
    <t>PORTA DE ABRIR / GIRO, DE MADEIRA FOLHA MEDIA (NBR 15930) DE 800 X 2100 MM, DE 35 MM A 40 MM DE ESPESSURA, NUCLEO SEMI-SOLIDO (SARRAFEADO), CAPA LISA EM HDF, ACABAMENTO EM LAMINADO NATURAL PARA VERNIZ</t>
  </si>
  <si>
    <t xml:space="preserve"> 168 </t>
  </si>
  <si>
    <t xml:space="preserve"> 00013395 </t>
  </si>
  <si>
    <t>QUADRO DE DISTRIBUICAO COM BARRAMENTO TRIFASICO, DE EMBUTIR, EM CHAPA DE ACO GALVANIZADO, PARA 18 DISJUNTORES DIN, 100 A, INCLUINDO BARRAMENTO</t>
  </si>
  <si>
    <t xml:space="preserve"> 169 </t>
  </si>
  <si>
    <t xml:space="preserve"> 00012042 </t>
  </si>
  <si>
    <t>QUADRO DE DISTRIBUICAO COM BARRAMENTO TRIFASICO, DE EMBUTIR, EM CHAPA DE ACO GALVANIZADO, PARA 40 DISJUNTORES DIN, 100 A</t>
  </si>
  <si>
    <t xml:space="preserve"> 170 </t>
  </si>
  <si>
    <t xml:space="preserve"> 00011745 </t>
  </si>
  <si>
    <t>RALO SIFONADO PVC, QUADRADO, 100 X 100 X 53 MM, SAIDA 40 MM, COM GRELHA BRANCA</t>
  </si>
  <si>
    <t xml:space="preserve"> 172 </t>
  </si>
  <si>
    <t xml:space="preserve"> 00011676 </t>
  </si>
  <si>
    <t>REGISTRO DE ESFERA, PVC, COM VOLANTE, VS, SOLDAVEL, DN 40 MM, COM CORPO DIVIDIDO</t>
  </si>
  <si>
    <t xml:space="preserve"> 173 </t>
  </si>
  <si>
    <t xml:space="preserve"> 00011677 </t>
  </si>
  <si>
    <t>REGISTRO DE ESFERA, PVC, COM VOLANTE, VS, SOLDAVEL, DN 50 MM, COM CORPO DIVIDIDO</t>
  </si>
  <si>
    <t xml:space="preserve"> 174 </t>
  </si>
  <si>
    <t xml:space="preserve"> 00006028 </t>
  </si>
  <si>
    <t>REGISTRO GAVETA BRUTO EM LATAO FORJADO, BITOLA 2 " (REF 1509)</t>
  </si>
  <si>
    <t xml:space="preserve"> 175 </t>
  </si>
  <si>
    <t xml:space="preserve"> 00006011 </t>
  </si>
  <si>
    <t>REGISTRO GAVETA BRUTO EM LATAO FORJADO, BITOLA 2 1/2 " (REF 1509)</t>
  </si>
  <si>
    <t xml:space="preserve"> 176 </t>
  </si>
  <si>
    <t xml:space="preserve"> 00006016 </t>
  </si>
  <si>
    <t>REGISTRO GAVETA BRUTO EM LATAO FORJADO, BITOLA 3/4 " (REF 1509)</t>
  </si>
  <si>
    <t xml:space="preserve"> 177 </t>
  </si>
  <si>
    <t xml:space="preserve"> 00006005 </t>
  </si>
  <si>
    <t>REGISTRO GAVETA COM ACABAMENTO E CANOPLA CROMADOS, SIMPLES, BITOLA 3/4 " (REF 1509)</t>
  </si>
  <si>
    <t xml:space="preserve"> 178 </t>
  </si>
  <si>
    <t xml:space="preserve"> 00006024 </t>
  </si>
  <si>
    <t>REGISTRO PRESSAO COM ACABAMENTO E CANOPLA CROMADA, SIMPLES, BITOLA 3/4 " (REF 1416)</t>
  </si>
  <si>
    <t xml:space="preserve"> 179 </t>
  </si>
  <si>
    <t xml:space="preserve"> 00034357 </t>
  </si>
  <si>
    <t>REJUNTE CIMENTICIO, QUALQUER COR</t>
  </si>
  <si>
    <t xml:space="preserve"> 180 </t>
  </si>
  <si>
    <t xml:space="preserve"> 00001115 </t>
  </si>
  <si>
    <t>RUFO EXTERNO DE CHAPA DE ACO GALVANIZADA NUM 26, CORTE 28 CM</t>
  </si>
  <si>
    <t xml:space="preserve"> 181 </t>
  </si>
  <si>
    <t xml:space="preserve"> 00011757 </t>
  </si>
  <si>
    <t>SABONETEIRA DE PAREDE EM METAL CROMADO</t>
  </si>
  <si>
    <t xml:space="preserve"> 182 </t>
  </si>
  <si>
    <t xml:space="preserve"> 00011758 </t>
  </si>
  <si>
    <t>SABONETEIRA PLASTICA TIPO DISPENSER PARA SABONETE LIQUIDO COM RESERVATORIO 800 A 1500 ML</t>
  </si>
  <si>
    <t xml:space="preserve"> 183 </t>
  </si>
  <si>
    <t xml:space="preserve"> 00006136 </t>
  </si>
  <si>
    <t>SIFAO EM METAL CROMADO PARA PIA OU LAVATORIO, 1 X 1.1/2 "</t>
  </si>
  <si>
    <t xml:space="preserve"> 184 </t>
  </si>
  <si>
    <t xml:space="preserve"> 00020262 </t>
  </si>
  <si>
    <t>SIFAO PLASTICO EXTENSIVEL UNIVERSAL, TIPO COPO</t>
  </si>
  <si>
    <t xml:space="preserve"> 185 </t>
  </si>
  <si>
    <t xml:space="preserve"> 00039961 </t>
  </si>
  <si>
    <t>SILICONE ACETICO USO GERAL INCOLOR 280 G</t>
  </si>
  <si>
    <t xml:space="preserve"> 187 </t>
  </si>
  <si>
    <t xml:space="preserve"> 00005318 </t>
  </si>
  <si>
    <t>SOLVENTE DILUENTE A BASE DE AGUARRAS</t>
  </si>
  <si>
    <t xml:space="preserve"> 188 </t>
  </si>
  <si>
    <t xml:space="preserve"> 00003992 </t>
  </si>
  <si>
    <t>TABUA APARELHADA *2,5 X 30* CM, EM MACARANDUBA, ANGELIM OU EQUIVALENTE DA REGIAO</t>
  </si>
  <si>
    <t xml:space="preserve"> 189 </t>
  </si>
  <si>
    <t xml:space="preserve"> 00006189 </t>
  </si>
  <si>
    <t>TABUA NAO APARELHADA *2,5 X 30* CM, EM MACARANDUBA, ANGELIM OU EQUIVALENTE DA REGIAO - BRUTA</t>
  </si>
  <si>
    <t xml:space="preserve"> 190 </t>
  </si>
  <si>
    <t xml:space="preserve"> 00020271 </t>
  </si>
  <si>
    <t>TANQUE LOUCA BRANCA COM COLUNA *30* L</t>
  </si>
  <si>
    <t xml:space="preserve"> 191 </t>
  </si>
  <si>
    <t xml:space="preserve"> 00007129 </t>
  </si>
  <si>
    <t>TE DE REDUCAO, PVC, SOLDAVEL, 90 GRAUS, 50 MM X 25 MM, PARA AGUA FRIA PREDIAL</t>
  </si>
  <si>
    <t xml:space="preserve"> 192 </t>
  </si>
  <si>
    <t xml:space="preserve"> 00007137 </t>
  </si>
  <si>
    <t>TE PVC, SOLDAVEL, COM BUCHA DE LATAO NA BOLSA CENTRAL, 90 GRAUS, 25 MM X 1/2", PARA AGUA FRIA PREDIAL</t>
  </si>
  <si>
    <t xml:space="preserve"> 193 </t>
  </si>
  <si>
    <t xml:space="preserve"> 00007139 </t>
  </si>
  <si>
    <t>TE SOLDAVEL, PVC, 90 GRAUS, 25 MM, PARA AGUA FRIA PREDIAL (NBR 5648)</t>
  </si>
  <si>
    <t xml:space="preserve"> 194 </t>
  </si>
  <si>
    <t xml:space="preserve"> 00034458 </t>
  </si>
  <si>
    <t>TELHA DE FIBROCIMENTO E = 6 MM, DE 3,00 X 1,06 M (SEM AMIANTO)</t>
  </si>
  <si>
    <t xml:space="preserve"> 195 </t>
  </si>
  <si>
    <t xml:space="preserve"> 00001577 </t>
  </si>
  <si>
    <t>TERMINAL A COMPRESSAO EM COBRE ESTANHADO PARA CABO 35 MM2, 1 FURO E 1 COMPRESSAO, PARA PARAFUSO DE FIXACAO M8</t>
  </si>
  <si>
    <t xml:space="preserve"> 196 </t>
  </si>
  <si>
    <t xml:space="preserve"> 00007258 </t>
  </si>
  <si>
    <t>TIJOLO CERAMICO MACICO COMUM *5 X 10 X 20* CM (L X A X C)</t>
  </si>
  <si>
    <t xml:space="preserve"> 197 </t>
  </si>
  <si>
    <t xml:space="preserve"> 00007292 </t>
  </si>
  <si>
    <t>TINTA ESMALTE SINTETICO PREMIUM BRILHANTE</t>
  </si>
  <si>
    <t xml:space="preserve"> 198 </t>
  </si>
  <si>
    <t xml:space="preserve"> 00007344 </t>
  </si>
  <si>
    <t>!EM PROCESSO DE DESATIVACAO! TINTA LATEX PVA PREMIUM, COR BRANCA</t>
  </si>
  <si>
    <t xml:space="preserve"> 199 </t>
  </si>
  <si>
    <t xml:space="preserve"> 00037401 </t>
  </si>
  <si>
    <t>TOALHEIRO PLASTICO TIPO DISPENSER PARA PAPEL TOALHA INTERFOLHADO</t>
  </si>
  <si>
    <t xml:space="preserve"> 200 </t>
  </si>
  <si>
    <t xml:space="preserve"> 00007528 </t>
  </si>
  <si>
    <t>TOMADA 2P+T 10A, 250V, CONJUNTO MONTADO PARA EMBUTIR 4" X 2" (PLACA + SUPORTE + MODULO)</t>
  </si>
  <si>
    <t xml:space="preserve"> 201 </t>
  </si>
  <si>
    <t xml:space="preserve"> 00038075 </t>
  </si>
  <si>
    <t>TOMADA 2P+T 20A 250V, CONJUNTO MONTADO PARA EMBUTIR 4" X 2" (PLACA + SUPORTE + MODULO)</t>
  </si>
  <si>
    <t xml:space="preserve"> 202 </t>
  </si>
  <si>
    <t xml:space="preserve"> 00011762 </t>
  </si>
  <si>
    <t>TORNEIRA CROMADA COM BICO PARA JARDIM/TANQUE 1/2 " OU 3/4 " (REF 1153)</t>
  </si>
  <si>
    <t xml:space="preserve"> 203 </t>
  </si>
  <si>
    <t xml:space="preserve"> 00011772 </t>
  </si>
  <si>
    <t>TORNEIRA CROMADA DE MESA PARA COZINHA BICA MOVEL COM AREJADOR 1/2 " OU 3/4 " (REF 1167)</t>
  </si>
  <si>
    <t xml:space="preserve"> 204 </t>
  </si>
  <si>
    <t xml:space="preserve"> 00036796 </t>
  </si>
  <si>
    <t>TORNEIRA CROMADA DE MESA PARA LAVATORIO TEMPORIZADA PRESSAO BICA BAIXA</t>
  </si>
  <si>
    <t xml:space="preserve"> 205 </t>
  </si>
  <si>
    <t xml:space="preserve"> 00036791 </t>
  </si>
  <si>
    <t>TORNEIRA CROMADA DE MESA PARA LAVATORIO, BICA ALTA (REF 1195)</t>
  </si>
  <si>
    <t xml:space="preserve"> 206 </t>
  </si>
  <si>
    <t xml:space="preserve"> 00011581 </t>
  </si>
  <si>
    <t>TRILHO PANTOGRAFICO CONCAVO, TIPO U, EM ALUMINIO, COM DIMENSOES DE APROX *35 X 35* MM, PARA ROLDANA DE PORTA DE CORRER</t>
  </si>
  <si>
    <t xml:space="preserve"> 207 </t>
  </si>
  <si>
    <t xml:space="preserve"> 00039662 </t>
  </si>
  <si>
    <t>TUBO DE COBRE FLEXIVEL, D = 1/4 ", E = 0,79 MM, PARA AR-CONDICIONADO/ INSTALACOES GAS RESIDENCIAIS E COMERCIAIS</t>
  </si>
  <si>
    <t xml:space="preserve"> 208 </t>
  </si>
  <si>
    <t xml:space="preserve"> 00039664 </t>
  </si>
  <si>
    <t>TUBO DE COBRE FLEXIVEL, D = 3/8 ", E = 0,79 MM, PARA AR-CONDICIONADO/ INSTALACOES GAS RESIDENCIAIS E COMERCIAIS</t>
  </si>
  <si>
    <t xml:space="preserve"> 209 </t>
  </si>
  <si>
    <t xml:space="preserve"> 00039663 </t>
  </si>
  <si>
    <t>TUBO DE COBRE FLEXIVEL, D = 5/16 ", E = 0,79 MM, PARA AR-CONDICIONADO/ INSTALACOES GAS RESIDENCIAIS E COMERCIAIS</t>
  </si>
  <si>
    <t xml:space="preserve"> 210 </t>
  </si>
  <si>
    <t xml:space="preserve"> 00009836 </t>
  </si>
  <si>
    <t>TUBO PVC  SERIE NORMAL, DN 100 MM, PARA ESGOTO  PREDIAL (NBR 5688)</t>
  </si>
  <si>
    <t xml:space="preserve"> 211 </t>
  </si>
  <si>
    <t xml:space="preserve"> 00009835 </t>
  </si>
  <si>
    <t>TUBO PVC  SERIE NORMAL, DN 40 MM, PARA ESGOTO  PREDIAL (NBR 5688)</t>
  </si>
  <si>
    <t xml:space="preserve"> 212 </t>
  </si>
  <si>
    <t xml:space="preserve"> 00009837 </t>
  </si>
  <si>
    <t>TUBO PVC SERIE NORMAL, DN 75 MM, PARA ESGOTO PREDIAL (NBR 5688)</t>
  </si>
  <si>
    <t xml:space="preserve"> 213 </t>
  </si>
  <si>
    <t xml:space="preserve"> 00009868 </t>
  </si>
  <si>
    <t>TUBO PVC, SOLDAVEL, DN 25 MM, AGUA FRIA (NBR-5648)</t>
  </si>
  <si>
    <t xml:space="preserve"> 214 </t>
  </si>
  <si>
    <t xml:space="preserve"> 00009869 </t>
  </si>
  <si>
    <t>TUBO PVC, SOLDAVEL, DN 32 MM, AGUA FRIA (NBR-5648)</t>
  </si>
  <si>
    <t xml:space="preserve"> 215 </t>
  </si>
  <si>
    <t xml:space="preserve"> 00009875 </t>
  </si>
  <si>
    <t>TUBO PVC, SOLDAVEL, DN 50 MM, PARA AGUA FRIA (NBR-5648)</t>
  </si>
  <si>
    <t xml:space="preserve"> 216 </t>
  </si>
  <si>
    <t xml:space="preserve"> 00006138 </t>
  </si>
  <si>
    <t>VEDACAO PVC, 100 MM, PARA SAIDA VASO SANITARIO</t>
  </si>
  <si>
    <t xml:space="preserve"> 217 </t>
  </si>
  <si>
    <t xml:space="preserve"> 00010478 </t>
  </si>
  <si>
    <t>VERNIZ POLIURETANO BRILHANTE PARA MADEIRA, COM FILTRO SOLAR, USO INTERNO E EXTERNO</t>
  </si>
  <si>
    <t xml:space="preserve"> 218 </t>
  </si>
  <si>
    <t xml:space="preserve"> 00004030 </t>
  </si>
  <si>
    <t>VEU POLIESTER</t>
  </si>
  <si>
    <t xml:space="preserve"> 219 </t>
  </si>
  <si>
    <t xml:space="preserve"> 00010490 </t>
  </si>
  <si>
    <t>VIDRO LISO INCOLOR 2 A 3 MM - SEM COLOCACAO</t>
  </si>
  <si>
    <t xml:space="preserve"> 220 </t>
  </si>
  <si>
    <t xml:space="preserve"> 00010492 </t>
  </si>
  <si>
    <t>VIDRO LISO INCOLOR 4MM - SEM COLOCACAO</t>
  </si>
  <si>
    <t xml:space="preserve"> 221 </t>
  </si>
  <si>
    <t xml:space="preserve"> 00010507 </t>
  </si>
  <si>
    <t>VIDRO TEMPERADO INCOLOR E = 10 MM, SEM COLOCACAO</t>
  </si>
  <si>
    <t xml:space="preserve"> 222 </t>
  </si>
  <si>
    <t xml:space="preserve"> 00039604 </t>
  </si>
  <si>
    <t>PATCH CORD, CATEGORIA 5 E, EXTENSAO DE 1,50 M</t>
  </si>
  <si>
    <t xml:space="preserve"> 223 </t>
  </si>
  <si>
    <t xml:space="preserve"> 00039605 </t>
  </si>
  <si>
    <t>PATCH CORD, CATEGORIA 5 E, EXTENSAO DE 2,50 M</t>
  </si>
  <si>
    <t xml:space="preserve"> 224 </t>
  </si>
  <si>
    <t xml:space="preserve"> 00039387 </t>
  </si>
  <si>
    <t>LAMPADA LED TUBULAR BIVOLT 18/20 W, BASE G13</t>
  </si>
  <si>
    <t xml:space="preserve"> 225 </t>
  </si>
  <si>
    <t xml:space="preserve"> 00039386 </t>
  </si>
  <si>
    <t>LAMPADA LED TUBULAR BIVOLT 9/10 W, BASE G13</t>
  </si>
  <si>
    <t>Total do BDI</t>
  </si>
  <si>
    <t>Orçamento Sintético</t>
  </si>
  <si>
    <t>Total Geral Anual</t>
  </si>
  <si>
    <t>Total Anual sem BDI</t>
  </si>
  <si>
    <t>A – Planilha de valores de mão de obra</t>
  </si>
  <si>
    <t>PERCENTUAL</t>
  </si>
  <si>
    <t>VALOR MENSAL ESTIMADO</t>
  </si>
  <si>
    <t>VALOR TOTAL ANUAL ESTIMADO</t>
  </si>
  <si>
    <t>ENGENHEIRO MECÂNICO</t>
  </si>
  <si>
    <t>2144-05</t>
  </si>
  <si>
    <t>Plano Ambulatorial</t>
  </si>
  <si>
    <t>Descrição da ferramenta</t>
  </si>
  <si>
    <t>Origem do Preço</t>
  </si>
  <si>
    <t>Qtde</t>
  </si>
  <si>
    <t>R$ unit</t>
  </si>
  <si>
    <t>R$ total</t>
  </si>
  <si>
    <t>vida útil  (anos)</t>
  </si>
  <si>
    <t>taxa anual depreciação</t>
  </si>
  <si>
    <t>Custo anual</t>
  </si>
  <si>
    <t>Lâminas para reposição estilete 18mm, cartela com 10 peças</t>
  </si>
  <si>
    <t>Linha de marcação de nível, 30m Irwin</t>
  </si>
  <si>
    <t>Alicate "punch down" de inserção para RJ-45 fêmea - modelo HT3140 (Redes)</t>
  </si>
  <si>
    <t>Estilete profissional com lâmina de 18mm.</t>
  </si>
  <si>
    <t>Jogo de brocas aço rápido de 1 a 13 mm. Marca de referência Irwin</t>
  </si>
  <si>
    <t>Martelo unha 27mm, com cabeça em aço especial e cabo em madeira envernizada e fixado com epóxi.</t>
  </si>
  <si>
    <t>Nível de alumínio base magnética 12" Stanley</t>
  </si>
  <si>
    <t>Rotulador/ Etiquetador eletrônico profissional, LCD com backlight e de no mínimo 16 caracteres por 2 linhas, teclado QWERTY, cortador manual, para impressões em fita da família TZ de 6 a 24mm.</t>
  </si>
  <si>
    <t>Alavanca redonda lisa 1,80 x 1/8"</t>
  </si>
  <si>
    <t>Chave de fenda ¼ x 6”</t>
  </si>
  <si>
    <t>Desentupidor de esgotos, pias, ralos e banheiras</t>
  </si>
  <si>
    <t>Enxada com cabo</t>
  </si>
  <si>
    <t>Martelo tipo bola 300 gramas</t>
  </si>
  <si>
    <t>Broca para dobradiça 35mm Makita</t>
  </si>
  <si>
    <t>Disco de serra widea para MDF 10 250 mm 80 dentes trapezoidal</t>
  </si>
  <si>
    <t>Esquadro metálico em alumínio com gabarito para 45° e 90°</t>
  </si>
  <si>
    <t>Jogo de lâminas largas para plaina elétrica. Marca de referência Dewalt DW6655 ou equivalente</t>
  </si>
  <si>
    <t>Jogo de serra copo 11 serras 3/4 a 3". Marca de referência Starrett 11041-s ou equivalente</t>
  </si>
  <si>
    <t>Lixadeira orbital. Marca de referência Bosch GEX 125-1 AE ou equivalente</t>
  </si>
  <si>
    <t>Prumo de face 400g</t>
  </si>
  <si>
    <t>Tupia Compacta 900W, referência Dewalt DWP611PK</t>
  </si>
  <si>
    <t>POSTO DE REFRIGERAÇÃO- FERRAMENTAS INDIVIDUAIS</t>
  </si>
  <si>
    <t>Máquina inversora de solda 200 A</t>
  </si>
  <si>
    <t>Jogo de 15 brocas diamantadas serra copo 6 a 50 mm para vidro</t>
  </si>
  <si>
    <t>Ventosa simples, capacidade 25kg, para vidro Vonder ou equivalente</t>
  </si>
  <si>
    <t>Ventosa dupla, capacidade 80 kg, para vidro Vonder ou equivalente</t>
  </si>
  <si>
    <t>Ventosa tripla, capacidade 75 kg, para vidro Vonder ou equivalente</t>
  </si>
  <si>
    <t xml:space="preserve">Carrinho de mão extraforte - pneu com câmara - caçamba 65 litros reforçada - Referência Tramontina </t>
  </si>
  <si>
    <t>Cavador reto</t>
  </si>
  <si>
    <t>Colher de pedreiro canto reto e redondo 6", 8" e 10"</t>
  </si>
  <si>
    <t>Espátula rígida estreita 6 cm com cabo de madeira</t>
  </si>
  <si>
    <t>Espátula rígida larga 10 cm com cabo de madeira</t>
  </si>
  <si>
    <t>Marreta 1 Kg com cabo</t>
  </si>
  <si>
    <t>Marreta 2 Kg com cabo</t>
  </si>
  <si>
    <t>Marreta 5 Kg com cabo</t>
  </si>
  <si>
    <t>Pá (reta e com bico) com cabo</t>
  </si>
  <si>
    <t>Rolo de espuma 9cm</t>
  </si>
  <si>
    <t>Rolo de espuma 15cm</t>
  </si>
  <si>
    <t>Rolo de espuma 23cm</t>
  </si>
  <si>
    <t>Serra mármore disco 125 mm - 1500 W - GDC Bosch + 4 discos</t>
  </si>
  <si>
    <t>Valor total acrescido da manutenção mensal</t>
  </si>
  <si>
    <t>DESCRIÇÃO</t>
  </si>
  <si>
    <t>ORIGEM DO PREÇO</t>
  </si>
  <si>
    <t>UNIDADE</t>
  </si>
  <si>
    <t>QTDE. ESTIMADA ANUAL</t>
  </si>
  <si>
    <t>R$ (UN.)</t>
  </si>
  <si>
    <t>R$</t>
  </si>
  <si>
    <t>Par</t>
  </si>
  <si>
    <t xml:space="preserve">Camiseta unisex, malha 100% algodão,  manga curta, com estampa da logomarca da empresa
</t>
  </si>
  <si>
    <t>Unid.</t>
  </si>
  <si>
    <t xml:space="preserve">Jaleco em brim manga curta, com logomarca bordado no bolso superior </t>
  </si>
  <si>
    <t>Óculos de segurança incolor</t>
  </si>
  <si>
    <t>Protetor auricular tipo plug</t>
  </si>
  <si>
    <t xml:space="preserve">TOTAL ANUAL POR EMPREGADO (R$) </t>
  </si>
  <si>
    <t xml:space="preserve">TOTAL MENSAL POR EMPREGADO (R$) </t>
  </si>
  <si>
    <t>Unid</t>
  </si>
  <si>
    <t>Luva de Vaqueta com cobertura</t>
  </si>
  <si>
    <t>Luva Alta Tensão 1000V</t>
  </si>
  <si>
    <t>FERRAMENTAS A SEREM DISPONIBILIZADAS</t>
  </si>
  <si>
    <t>UNIFORME ADICIONAL POR  FUNCIONÁRIO - ELETRICISTA E ENCARREGADO DE ELÉTRICA</t>
  </si>
  <si>
    <t>UNIFORME POR FUNCIONÁRIO</t>
  </si>
  <si>
    <t>Maternidade</t>
  </si>
  <si>
    <t>Curso de Reciclagem</t>
  </si>
  <si>
    <t>Consulta pré-natal</t>
  </si>
  <si>
    <t>Valor Mensal por Funcionário de campo</t>
  </si>
  <si>
    <t>Valot Total Anual Depreciado</t>
  </si>
  <si>
    <t>Valor Total Mensal Depreciado</t>
  </si>
  <si>
    <t>Valot Total sem Depreciação</t>
  </si>
  <si>
    <t>Demais ausências (conforme Memória de Cálculo)</t>
  </si>
  <si>
    <t>AJUDANTE-SERVENTE</t>
  </si>
  <si>
    <t>ENGENHEIRO MECÂNICO, CIVIL E ELÉTRICO</t>
  </si>
  <si>
    <t>2144-05, 2142-05 e 2143-15</t>
  </si>
  <si>
    <t>Auxílio Alimentação</t>
  </si>
  <si>
    <t>Dias Trabalhados</t>
  </si>
  <si>
    <t>Tarifa de Transporte Vigente</t>
  </si>
  <si>
    <t>TÉCNICO EM REFRIGERAÇÃO</t>
  </si>
  <si>
    <t>MARCENEIRO</t>
  </si>
  <si>
    <t>SERRALHEIRO</t>
  </si>
  <si>
    <t>PINTOR</t>
  </si>
  <si>
    <t>PEDREIRO</t>
  </si>
  <si>
    <t>ENCARREGADO DE ELÉTRICA</t>
  </si>
  <si>
    <t>ELETRICISTA</t>
  </si>
  <si>
    <t>Café da manhã</t>
  </si>
  <si>
    <t>MARCENEIRO, SERRALHEIRO, PINTOR, PEDREIRO e CHAVEIRO-VIDRACEIRO</t>
  </si>
  <si>
    <t>CCT 415/2020 - SINDUSCONxSTICOMBE, registrada em 13/08/2020</t>
  </si>
  <si>
    <t>Valor médio Acórdão 2622/2013 - TCU - Plenário</t>
  </si>
  <si>
    <t>7711-05, 7244-40, 7166-10, 7152-10 e 7163-05</t>
  </si>
  <si>
    <t>3141-10</t>
  </si>
  <si>
    <t>TÉCNICO EM ELETROTÉCNICA E ELETROMECÂNICA (TÉCNICO EM GRUPO MOTOGERADOR)</t>
  </si>
  <si>
    <t>Alicate de corte diagonal 6" com isolamento, Gedore ou equivalente</t>
  </si>
  <si>
    <t>Alicate de crimpagem para RJ-45 macho, com lâmina de corte, decapagem e encaixe para conector RJ-45</t>
  </si>
  <si>
    <t>Alicate de cripagem para RJ-11 e RJ-12</t>
  </si>
  <si>
    <t>Alicate universal, 8”, com dispositivo para prensar terminais de bitolas até 10mm2 sem isolação, ref. Gedore ou equivalente</t>
  </si>
  <si>
    <t>Arco de serra, 12” (30 a 35cm) com lâmina, ref.Tramontina ou equivalente</t>
  </si>
  <si>
    <t>Chave de fenda tipo cotôco 1/4 x 1 ½ 90mm, ref. Gedore ou equivalente</t>
  </si>
  <si>
    <t>Chave de fenda tipo cotôco 3/16 x 1 ½ 90mm, ref. Gedore ou equivalente</t>
  </si>
  <si>
    <t>Chave de teste, 80 a 250V, ref. Gedore ou equivalente</t>
  </si>
  <si>
    <t>Chave Philips tipo cotôco 3/16 x 1 ½ 90mm, ref. Gedore ou equivalente</t>
  </si>
  <si>
    <t>Identificador de sequência de fase (fasímetro)</t>
  </si>
  <si>
    <t>Jogo de chave de fenda com 10 peças, sem isolação (1/8x3, 3/16x4, 3/16x5, 1/4x4, 1/4x6, 1/4x8, 5/16x6, 5/16x8, 5/16x10, 3/8x6), ref. Gedore ou equivalente</t>
  </si>
  <si>
    <t>Jogo de chave Philips, com 10 peças, sem isolação (1/8x3, 3/16x3, 3/16x4,  3/16x5, 1/4x4, 1/4x6, 1/4x8, 5/16x6, 5/16x8, 3/8x6), ref. Gedore ou equivalente</t>
  </si>
  <si>
    <t>Alicate cortador de cabo (até 240mm)</t>
  </si>
  <si>
    <t>Kit localizador e testador digital para cabo de rede Kd-8028</t>
  </si>
  <si>
    <t>Lima chata bastarda 6”, com cabo.</t>
  </si>
  <si>
    <t xml:space="preserve">Chave de instalação de pia Faucet and sink </t>
  </si>
  <si>
    <t>Jogo de chave ALLEN 1/16" a 1/2" 12 peças</t>
  </si>
  <si>
    <t>Jogo de chave ALLEN 1,5mm à 10mm 9 peças</t>
  </si>
  <si>
    <t>Escada dupla de abrir em alumínio, modelo pintor, 8 degraus</t>
  </si>
  <si>
    <t>Diamante (cortador de vidro) K Star ou equivalente</t>
  </si>
  <si>
    <t>Maçarico para aplicação de manta asfáltica profissional, cabo de 10m - Magnum, incluso reguladores e válvulas</t>
  </si>
  <si>
    <t>SBC 05/2021 - 2499</t>
  </si>
  <si>
    <t>SBC 05/2021 - 44118</t>
  </si>
  <si>
    <t>Alicate isolado de bico chato longo, 6.1/4”, ref. Gedore ou equivalente</t>
  </si>
  <si>
    <t>Alicate Amperímetro com Multímetro (valores True RMS) com bateria instalada</t>
  </si>
  <si>
    <t>SINAPI 03/2021 - 38470</t>
  </si>
  <si>
    <t>SBC 05/2021 - 0449</t>
  </si>
  <si>
    <t>Alicate de pressão 11”, ref Gedore ou equivalente</t>
  </si>
  <si>
    <t>ORSE 02/2021 - 11275</t>
  </si>
  <si>
    <t>Alicate desencapador (descascador) de fios automático (0.80 a 6 mm²) plastificado, ref. Gedore ou equivalente</t>
  </si>
  <si>
    <t>Alicate rebitador profissional, com 4 bicos, para rebites (pop), com 50 rebites</t>
  </si>
  <si>
    <t>PAINEL DE PREÇOS</t>
  </si>
  <si>
    <t>SBC 05/2021 - 000020</t>
  </si>
  <si>
    <t>Alicate hidráulico prensa terminal 10 a 300 mm²</t>
  </si>
  <si>
    <t>SINAPI 03/2021 - 38399</t>
  </si>
  <si>
    <t>Bolsa confeccionada em lona reforçada, para ferramentas, fundo emborrachado à prova d’água, com medidas mínimas de (comp x larg x alt) 50x35x25cm.</t>
  </si>
  <si>
    <t>SEINFRA/CE - I8945</t>
  </si>
  <si>
    <t>SINAPI 03/2021 - 00038384</t>
  </si>
  <si>
    <t>Escada de Fibra com 6 degraus 1,80 metros, duplo acesso, pés antiderrapantes</t>
  </si>
  <si>
    <t>PESQUISA</t>
  </si>
  <si>
    <t>Escada de fibra com 3 degraus, duplo acesso, pés antiderrapantes</t>
  </si>
  <si>
    <t>Escada de fibra com 7 degraus 2,10 metros, duplo acesso, pés antiderrapantes</t>
  </si>
  <si>
    <t>Escada de fibra com 9 degraus 2,70 metros, duplo acesso, pés antiderrapantes</t>
  </si>
  <si>
    <t>Escada de fibra, Extensível Vazada 6 Metros 19 Degraus Tipo D</t>
  </si>
  <si>
    <t>Esmerilhadeira angular de 4.1/2" 220V Bosch GWS 850W com maleta</t>
  </si>
  <si>
    <t>SINAPI 03/2021 - 00038380</t>
  </si>
  <si>
    <t>Ferro de solda, 60W, 220V.</t>
  </si>
  <si>
    <t>SUDECAP - 31.41.45</t>
  </si>
  <si>
    <t>Ferro de solda tipo machadinha, 180W, 220V, ref FAME</t>
  </si>
  <si>
    <t>Martelete perfurador rompedor 800W SDS-PLUS D25133K Dewalt + kit broca, ponteira e talhadeira 220V</t>
  </si>
  <si>
    <t>Furadeira e parafusadeira de impacto à bateria. Marca de referência Dewalt DCd778L1 20V com jogo de brocas, bits e maleta (incluso mandril, carregador e acessórios)</t>
  </si>
  <si>
    <t>Furadeira e parafusadeira elétrica com fio (incluso mandril, maleta e acessórios), empunhadura ergonômica. Marca de referência HP1640 MAKITA</t>
  </si>
  <si>
    <t>Jogo de brocas aço rápido, 1/16" a 1.1/4". Marca de referência Rocast ou equivalente</t>
  </si>
  <si>
    <t>ORSE 10/2019 - 3123</t>
  </si>
  <si>
    <t>Jogo de chave catraca com soquetes 8-32 mm, com estojo plástico, manivela, cabo T e extensão de 5 e 10".</t>
  </si>
  <si>
    <t>Jogo de chave torx 9 peças ref Gedore</t>
  </si>
  <si>
    <t>Lanterna de led, recarregável, bivolt, material emborrachado, à prova d'água, comprimento de 16 cm, 9 cm de diâmetro, alcance de 1000 m</t>
  </si>
  <si>
    <t>SUDECAP - 31.41.44</t>
  </si>
  <si>
    <t>Tesoura Kevlar shears para corte de cabos de fibra óptica</t>
  </si>
  <si>
    <t>SBC 05/2021 - 000770</t>
  </si>
  <si>
    <t>Trena Métrica, 20m, 25mm.</t>
  </si>
  <si>
    <t>SBC 01/2018 - 078296</t>
  </si>
  <si>
    <t>Trena de fibra de vidro com 20 metros</t>
  </si>
  <si>
    <t>Alicate universal, 8”, ref. Gedore ou equivalente</t>
  </si>
  <si>
    <t>Alicate bomba d’água 10"</t>
  </si>
  <si>
    <t>Alicate de bico meia cana com cortador de 6"</t>
  </si>
  <si>
    <t>EMBASA 06/2017 - J040001004</t>
  </si>
  <si>
    <t>EMBASA 06/2017 - J040001001</t>
  </si>
  <si>
    <t>EMBASA 06/2017 - J040001133</t>
  </si>
  <si>
    <t>EMBASA 06/2017 - J020000073</t>
  </si>
  <si>
    <t>EMBASA 06/2017 - J040001025</t>
  </si>
  <si>
    <t>Chave de fenda ¼ x 8"</t>
  </si>
  <si>
    <t>Chave de fenda 1/4" x 1.1/2"</t>
  </si>
  <si>
    <t>Chave de fenda 5/16" x 8"</t>
  </si>
  <si>
    <t>EMBASA 06/2017 - J040001028</t>
  </si>
  <si>
    <t>Jogo de chave inglesa, ajustável, em aço, 4 peças, tamanhos 6", 8", 10" e 12"</t>
  </si>
  <si>
    <t>Jogo de chaves para tubos nº 08, 10, 12, 14, 24, 36 e 48 tipo grifo (dois jogos)</t>
  </si>
  <si>
    <t>SBC 05/2021 - 45146</t>
  </si>
  <si>
    <t>Enxada 2.1/2" com cabo, ref Tramontina</t>
  </si>
  <si>
    <t>SBC 05/2021 - 12760</t>
  </si>
  <si>
    <t>Enxadão largo 2 libras com cabo, ref Vonder</t>
  </si>
  <si>
    <t>SBC 05/2021 - 07218</t>
  </si>
  <si>
    <t>ORSE 02/2021 - 11461</t>
  </si>
  <si>
    <t>Jogo de tarrachas manual BSPT 1/2" a 2", com maleta, 6 tarraxas, 2 prolongadores de cabo, cabo com empunhadura, porta-tarraxa com catraca reversível ref Vonder</t>
  </si>
  <si>
    <t>EMBASA 06/2017 - J030000145</t>
  </si>
  <si>
    <t>Adotado 0,25% a.m. (O coeficientes adotado foi de 6x10-5, com base no TCPO (Ed. Pini) para equipamentos de pequeno porte (~1,5HP), com utilização, em média, de 83 h/mês.)</t>
  </si>
  <si>
    <t>Broca de widea 8x300mm para concreto com encaixe SDS PLUS</t>
  </si>
  <si>
    <t>Broca de widea 3/16" para concreto/alvenaria 5 mm com encaixe</t>
  </si>
  <si>
    <t>Broca de widea 5/8" para concreto/alvenaria 16 mm com encaixe</t>
  </si>
  <si>
    <t>Broca de widea 5/16" para concreto/alvenaria 8 mm com encaixe</t>
  </si>
  <si>
    <t>SBC 05/2021 - 2232</t>
  </si>
  <si>
    <t>SBC 05/2021 - 4036</t>
  </si>
  <si>
    <t>SBC 05/2021 - 2241</t>
  </si>
  <si>
    <t>SBC 05/2021 - 26123</t>
  </si>
  <si>
    <t>Broca de aço para concreto 4, 5, 6, 7, 8, 10 e 12 mm (7 peças, conjunto), com acessórios para encaixe no martele e/ou furadeira</t>
  </si>
  <si>
    <t>SBC 05/2021 - 81,53</t>
  </si>
  <si>
    <t>Formão chanfrado com ¼", ½", ¾", 5/8" e 1. ½" (conjunto). Marca de referência Stanley ou equivalente</t>
  </si>
  <si>
    <t>ORSE 02/2021 - 10578</t>
  </si>
  <si>
    <t>SBC 05/2021 - 7818</t>
  </si>
  <si>
    <t>SBC 05/2021 - 7212</t>
  </si>
  <si>
    <t>Jogo de fresas para tupia manual 24 peças, referência 7895 BRASFORT</t>
  </si>
  <si>
    <t>Jogo de lâminas para serra tico tico 20 peças</t>
  </si>
  <si>
    <t>Jogo de soquetes 24 peças (10 a 32 mm) Marca de referência Belzer 204400br</t>
  </si>
  <si>
    <t>Kit bits, com 37 peças, Fenda/Phillips, referência Makita, com maleta</t>
  </si>
  <si>
    <t>Lixadeira de cinta 1000W 100x610 mm com coletor de pó, referência Vonder-LIV1200</t>
  </si>
  <si>
    <t>Lima grossa para madeira de 12", referência ROCAST</t>
  </si>
  <si>
    <t>Martelo de borracha 680g com cabo de fibra</t>
  </si>
  <si>
    <t>ORSE 02/2021 - 11265</t>
  </si>
  <si>
    <t>Pistola de pintura arprex milenium 5 1,8 mm caneca alumínio sucção alta pressão e alta produção</t>
  </si>
  <si>
    <t>Plaina manual, ref global stanley número 04</t>
  </si>
  <si>
    <t>SBC 05/2021 - 65208</t>
  </si>
  <si>
    <t>Plaina elétrica industrial 1" 550W, 220V, referência Dewalt D26676 ou equivalente</t>
  </si>
  <si>
    <t>SBC 05/2021 - 12765</t>
  </si>
  <si>
    <t>Riscador de fórmica com cabo de madeira, ponta curva em aço, comprimento 55 mm</t>
  </si>
  <si>
    <t>Serra tico-tico GST 650 Profissional com 20 lâminas</t>
  </si>
  <si>
    <t>IOPES 02/2021 - 830112</t>
  </si>
  <si>
    <t>ORSE 02/2021 - 10577</t>
  </si>
  <si>
    <t>Serrote para Drywall e Gesso, tipo faca</t>
  </si>
  <si>
    <t>Serra circular 185 mm 1600W 220V, referência HS7010 Makita</t>
  </si>
  <si>
    <t>SBC 01/2018 - 065209</t>
  </si>
  <si>
    <t>277/2021 - SEAC x SINTEC, registrada em 17/05/2021.</t>
  </si>
  <si>
    <t>CCT 276/2021 - SINDUSCONxSTICOMBE, registrada em 14/05/2021</t>
  </si>
  <si>
    <t>Ocupação sem CCT, função de livre negociação. Pesquisa realizada no Portal Trabalha Brasil. A CCT 276/2021 SINDUSCONxSTICOMBE rege os demais benefícios.</t>
  </si>
  <si>
    <t>7102-05</t>
  </si>
  <si>
    <t>Bomba de vácuo 7 cfm 2 estágios 560 w/h 60hz bivolt</t>
  </si>
  <si>
    <t>SBC 05/2021 - 071395</t>
  </si>
  <si>
    <t>EMBASA 06/2017 - J030000076</t>
  </si>
  <si>
    <t>Conjunto Manifold R410A, R404A, R407C, R22, com mangeira 150 cm, 2 manômetros e bomba de vácuo</t>
  </si>
  <si>
    <t>Vacuômetro digital compacto EOS com rosca 1/4" ou equivalente</t>
  </si>
  <si>
    <t>SBC 005/2018 - 010510</t>
  </si>
  <si>
    <t>Capacímetro digital profissional 20mf, referência Suryha, Hiraki ou equivalente</t>
  </si>
  <si>
    <t>Bomba recolhedora/recicladora de gás 1hp, referência Gallant</t>
  </si>
  <si>
    <t>Jogo de alargador de tubo de cobre 1/4 à 7/8, 6 peças (1/4, 1/2, 3/4, 3/8, 5/8 e 7/8)</t>
  </si>
  <si>
    <t>Lavadora de alta pressão para água fria, pressão de operação entre 1400 e 1900 LIB/POL², vazão entre 400 e 700 L/h, potência de operação entre 2,5 e 3 cv</t>
  </si>
  <si>
    <t>SINAPI 04/2021 - 00038384</t>
  </si>
  <si>
    <t>Conjunto flangeador, dobrador, lacrador e cortador de tubo de cobre 1/8 a 3/4" com chave catraca, alargador e molas para curvas</t>
  </si>
  <si>
    <t>Maçarico portátil Turbotorch 2200 ºC com refil e caneta de solda</t>
  </si>
  <si>
    <t>Jogo de broca chata 7 peças (¼", 5/16",3/8", ½", 5/8", ¾" e 1"). Marca de referência Vonder ou equivalente</t>
  </si>
  <si>
    <t>SBC 05/2021 - 71662</t>
  </si>
  <si>
    <t>Jogo de chave combinada boca e estria 6 a 32mm, com 15 peças Tramontina Pro</t>
  </si>
  <si>
    <t>Máquina com lamina de serra Starret ou similar 14" x 1 1/4" - 6T</t>
  </si>
  <si>
    <t>Serra rápida policorte portátil 355 mm 2000W - Makita M2401G</t>
  </si>
  <si>
    <t>Maçarico de corte, bico de corte nº 08, temperatura de chama 3100 ºC com cilindro de 1 m³</t>
  </si>
  <si>
    <t>SEINFRA/CE - I2687</t>
  </si>
  <si>
    <t>Mascara de solda automática, modelo de referência MSL-3500 Tonalidade 11</t>
  </si>
  <si>
    <t>ORSE/SE 02/2021 - 01601</t>
  </si>
  <si>
    <t>ORSE 02/2021 - 11249</t>
  </si>
  <si>
    <t>Avental de raspa com vaqueta</t>
  </si>
  <si>
    <t>SCB 05/2021 - 7248</t>
  </si>
  <si>
    <t>Alicate de pressão para solda, tipo U, 11"</t>
  </si>
  <si>
    <t>SINAPI 04/2021 - 38468</t>
  </si>
  <si>
    <t>Alicate de pressão tipo plataforma 10"</t>
  </si>
  <si>
    <t>Kit de porcas 9/64" a 1"</t>
  </si>
  <si>
    <t>SBC 01/2018 - 000123</t>
  </si>
  <si>
    <t>Óculos de solda automático</t>
  </si>
  <si>
    <t>SEINFRA I8932</t>
  </si>
  <si>
    <t>Pistola para silicone</t>
  </si>
  <si>
    <t>Kit de 21 brocas diamantadas para vidro, cerâmica e mármore (6 a 60 mm)</t>
  </si>
  <si>
    <t xml:space="preserve">Micha elétrica fechadura pick gun 24 peças + furadeira com bateria </t>
  </si>
  <si>
    <t>SUDECAP 31.41.23</t>
  </si>
  <si>
    <t>SBC 05/2021 - 00024</t>
  </si>
  <si>
    <t>EMBASA 12/2017 - J040001004</t>
  </si>
  <si>
    <t>SBC 05/2021 - 004125</t>
  </si>
  <si>
    <t>EMBASA 06/2017 - J020000013</t>
  </si>
  <si>
    <t>SBC 05/2021 - 12758</t>
  </si>
  <si>
    <t>SINAPI 04/2021 - 38403</t>
  </si>
  <si>
    <t>SINAPI 03/2021 - 00038368</t>
  </si>
  <si>
    <t>SINAPI 03/2021 - 00038367</t>
  </si>
  <si>
    <t>Martelete rotativo rompedor 1500W, 10 kg, com ponteira, talhadeira e todos os acessórios</t>
  </si>
  <si>
    <t>SBC 05/2021 - 8565</t>
  </si>
  <si>
    <t>EMBASA 06/2017 - J020000070</t>
  </si>
  <si>
    <t>EMBASA 06/2017 - J020000076</t>
  </si>
  <si>
    <t>SUDECAP 05/2017 - 31.41.36</t>
  </si>
  <si>
    <t>EMBASA 06/2017 - J020000091</t>
  </si>
  <si>
    <t>Picaretas (ponta fina/ponta larga)</t>
  </si>
  <si>
    <t>SBC 05/2021 - 13119</t>
  </si>
  <si>
    <t>SBC 05/2021 - 13116</t>
  </si>
  <si>
    <t>SBC 05/2021 - 13120</t>
  </si>
  <si>
    <t>SINAPI 04/2021 - 38390</t>
  </si>
  <si>
    <t>ORSE 02/2021 - 11418</t>
  </si>
  <si>
    <t>ORSE 02/2021 - 11417</t>
  </si>
  <si>
    <t>Rolo de lã de carneiro 9cm</t>
  </si>
  <si>
    <t>Rolo de lã de carneiro 15cm</t>
  </si>
  <si>
    <t>Rolo de lã de carneiro 23cm</t>
  </si>
  <si>
    <t>ORSE 02/2021 - 11247</t>
  </si>
  <si>
    <t>TÉCNICO EM ELETROTÉCNICA E ELETROMECÂNICA (TÉCNICO EM MANUTENÇÃO DE GRUPO GERADOR) INÍCIO EM 01/11/2021</t>
  </si>
  <si>
    <t>VIDRAÇARIA/CHAVEIRO</t>
  </si>
  <si>
    <t>HIDRÁULICA</t>
  </si>
  <si>
    <t>ELÉTRICA/REDES/ELETROMECÂNICO</t>
  </si>
  <si>
    <t>FERRAMENTAS GERAIS</t>
  </si>
  <si>
    <t>Jogo de brocas para madeira, concreto e metal, com no mínimo 9 (nove) peças, de 5 a 8 mm, sendo 3 (três) peças para cada tipo.</t>
  </si>
  <si>
    <t>Kit broca (6mm x 160 mm sds, 8 mm x 160 mm sds, 10 mm x 160 mm sds, 6 mm x 110 mm sds), talhadeira (14 x 20 x 250 mm sds plus), ponteira (14 x 250 mm sds plus), adaptador SDS PLUS com mandril 13mm x 1/2", compatível com a furadeira, parafusadeira e martelete</t>
  </si>
  <si>
    <t>MARCENARIA</t>
  </si>
  <si>
    <t>SERRALHERIA</t>
  </si>
  <si>
    <t>PEDREIRO/PINTOR</t>
  </si>
  <si>
    <t>Bota de segurança com biqueira de aço e colarinho acolchoado (par)</t>
  </si>
  <si>
    <t>Meia de algodão (par)</t>
  </si>
  <si>
    <t>SBC 05/2021 - 006565</t>
  </si>
  <si>
    <t>SINAPI 05/2021 - 12893</t>
  </si>
  <si>
    <t>EMBASA 06/217 - F020001019</t>
  </si>
  <si>
    <t>Talabarte de segurança, 2 mosquetões trava dupla com absorvedor de energia</t>
  </si>
  <si>
    <t>SINAPI 05/2021 - 36153</t>
  </si>
  <si>
    <t>Calça jeans com emblema da empresa e passador de cinto</t>
  </si>
  <si>
    <t>SBC 01/2017 - 006565</t>
  </si>
  <si>
    <t>ORSE 02/2021 - 1651</t>
  </si>
  <si>
    <t>ORSE 02/2021 - 10596</t>
  </si>
  <si>
    <t>Luva de vaqueta cano curto com reforço - dorso em raspa</t>
  </si>
  <si>
    <t>SBC 05/2021 - 007284</t>
  </si>
  <si>
    <t>SBC 05/2021 - 037522</t>
  </si>
  <si>
    <t>Capacete de proteção com ajuste e julgular</t>
  </si>
  <si>
    <t>Calça e camisa para Eletricista Risco 2 NR10 com faixas refletivas, antichama e arco elétrico</t>
  </si>
  <si>
    <t>SIURB 01/2021 - 61042</t>
  </si>
  <si>
    <t>SINAPI 04/2021 - 36147</t>
  </si>
  <si>
    <t>Valor Estimado Mensal</t>
  </si>
  <si>
    <t xml:space="preserve">SINAPI - 04/2021 - Distrito Federal
</t>
  </si>
  <si>
    <t>Furadeira e parafusadeira elétrica com fio (incluso mandril, maleta e acessórios), empunhadura ergonômica. Marca de referência HP1640 MAKITA ou GSB 550 RE 850W BOSCH</t>
  </si>
  <si>
    <t>Punho isolado para sacar/retirar fusível, referência SIEMENS</t>
  </si>
  <si>
    <t>SBC 05/2021 - 005955</t>
  </si>
  <si>
    <t>844/2019 - SINTEC DF x SINAECO</t>
  </si>
  <si>
    <t>352/2021 - SENGEDF x SINDUSCON e Resolução nº 397, de 11/08/1995 do CONFEA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</si>
</sst>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0.000"/>
    <numFmt numFmtId="165" formatCode="&quot; R$ &quot;#,##0.00\ ;&quot;-R$ &quot;#,##0.00\ ;&quot; R$ -&quot;#\ ;@\ "/>
    <numFmt numFmtId="166" formatCode="_-&quot;R$&quot;\ * #,##0.00_-;\-&quot;R$&quot;\ * #,##0.00_-;_-&quot;R$&quot;\ * &quot;-&quot;??_-;_-@_-"/>
    <numFmt numFmtId="167" formatCode="&quot;R$&quot;\ #,##0.00"/>
    <numFmt numFmtId="168" formatCode="_(* #,##0.00_);_(* \(#,##0.00\);_(* &quot;-&quot;??_);_(@_)"/>
    <numFmt numFmtId="169" formatCode="_(&quot;R$ &quot;* #,##0.00_);_(&quot;R$ &quot;* \(#,##0.00\);_(&quot;R$ &quot;* &quot;-&quot;??_);_(@_)"/>
  </numFmts>
  <fonts count="42" x14ac:knownFonts="1">
    <font>
      <sz val="11"/>
      <color theme="1"/>
      <name val="Arial"/>
    </font>
    <font>
      <b/>
      <sz val="12"/>
      <color theme="1"/>
      <name val="Calibri"/>
    </font>
    <font>
      <sz val="12"/>
      <color theme="1"/>
      <name val="Calibri"/>
    </font>
    <font>
      <sz val="11"/>
      <name val="Arial"/>
    </font>
    <font>
      <sz val="12"/>
      <color rgb="FF000000"/>
      <name val="Calibri"/>
    </font>
    <font>
      <sz val="11"/>
      <color theme="1"/>
      <name val="Arial"/>
    </font>
    <font>
      <sz val="11"/>
      <color theme="1"/>
      <name val="Arial"/>
      <family val="2"/>
    </font>
    <font>
      <sz val="12"/>
      <color theme="1"/>
      <name val="Calibri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</font>
    <font>
      <sz val="11"/>
      <color indexed="8"/>
      <name val="Arial"/>
      <family val="2"/>
      <charset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12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10"/>
      <color indexed="10"/>
      <name val="Arial"/>
      <family val="2"/>
    </font>
    <font>
      <sz val="12"/>
      <color rgb="FF000000"/>
      <name val="Arial"/>
      <family val="2"/>
    </font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2"/>
      <name val="Times New Roman"/>
      <family val="1"/>
    </font>
    <font>
      <sz val="11"/>
      <color indexed="8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9"/>
      <color indexed="81"/>
      <name val="Segoe UI"/>
      <charset val="1"/>
    </font>
    <font>
      <sz val="9"/>
      <color indexed="81"/>
      <name val="Segoe UI"/>
      <family val="2"/>
    </font>
    <font>
      <sz val="12"/>
      <color indexed="8"/>
      <name val="Times New Roman"/>
      <family val="1"/>
    </font>
    <font>
      <b/>
      <sz val="14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5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0" borderId="0"/>
    <xf numFmtId="165" fontId="10" fillId="0" borderId="0"/>
    <xf numFmtId="9" fontId="10" fillId="0" borderId="0"/>
    <xf numFmtId="9" fontId="14" fillId="0" borderId="0" applyFill="0" applyBorder="0" applyAlignment="0" applyProtection="0"/>
    <xf numFmtId="0" fontId="14" fillId="0" borderId="0"/>
    <xf numFmtId="168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25" fillId="0" borderId="0"/>
  </cellStyleXfs>
  <cellXfs count="311">
    <xf numFmtId="0" fontId="0" fillId="0" borderId="0" xfId="0" applyFont="1" applyAlignment="1"/>
    <xf numFmtId="0" fontId="2" fillId="0" borderId="0" xfId="0" applyFont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4" fontId="2" fillId="0" borderId="1" xfId="0" applyNumberFormat="1" applyFont="1" applyBorder="1"/>
    <xf numFmtId="2" fontId="2" fillId="0" borderId="0" xfId="0" applyNumberFormat="1" applyFont="1"/>
    <xf numFmtId="164" fontId="2" fillId="0" borderId="0" xfId="0" applyNumberFormat="1" applyFont="1"/>
    <xf numFmtId="4" fontId="1" fillId="0" borderId="1" xfId="0" applyNumberFormat="1" applyFont="1" applyBorder="1"/>
    <xf numFmtId="4" fontId="2" fillId="0" borderId="0" xfId="0" applyNumberFormat="1" applyFont="1"/>
    <xf numFmtId="0" fontId="1" fillId="0" borderId="1" xfId="0" applyFont="1" applyBorder="1"/>
    <xf numFmtId="2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4" fontId="1" fillId="0" borderId="0" xfId="0" applyNumberFormat="1" applyFont="1"/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2" fontId="2" fillId="0" borderId="1" xfId="0" applyNumberFormat="1" applyFont="1" applyBorder="1"/>
    <xf numFmtId="2" fontId="1" fillId="0" borderId="1" xfId="0" applyNumberFormat="1" applyFont="1" applyBorder="1"/>
    <xf numFmtId="2" fontId="1" fillId="0" borderId="0" xfId="0" applyNumberFormat="1" applyFont="1"/>
    <xf numFmtId="2" fontId="4" fillId="0" borderId="1" xfId="0" applyNumberFormat="1" applyFont="1" applyBorder="1"/>
    <xf numFmtId="4" fontId="4" fillId="0" borderId="1" xfId="0" applyNumberFormat="1" applyFont="1" applyBorder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7" fillId="0" borderId="0" xfId="0" applyFont="1"/>
    <xf numFmtId="0" fontId="0" fillId="0" borderId="5" xfId="0" applyFont="1" applyBorder="1" applyAlignment="1"/>
    <xf numFmtId="0" fontId="6" fillId="0" borderId="5" xfId="0" applyFont="1" applyBorder="1" applyAlignment="1"/>
    <xf numFmtId="0" fontId="6" fillId="0" borderId="5" xfId="0" applyFont="1" applyBorder="1" applyAlignment="1">
      <alignment wrapText="1"/>
    </xf>
    <xf numFmtId="0" fontId="0" fillId="0" borderId="5" xfId="2" applyNumberFormat="1" applyFont="1" applyBorder="1" applyAlignment="1"/>
    <xf numFmtId="10" fontId="0" fillId="0" borderId="5" xfId="2" applyNumberFormat="1" applyFont="1" applyBorder="1" applyAlignment="1"/>
    <xf numFmtId="164" fontId="7" fillId="0" borderId="5" xfId="0" applyNumberFormat="1" applyFont="1" applyBorder="1"/>
    <xf numFmtId="0" fontId="0" fillId="0" borderId="8" xfId="0" applyFont="1" applyBorder="1" applyAlignment="1"/>
    <xf numFmtId="0" fontId="0" fillId="0" borderId="8" xfId="2" applyNumberFormat="1" applyFont="1" applyBorder="1" applyAlignment="1"/>
    <xf numFmtId="10" fontId="0" fillId="0" borderId="8" xfId="2" applyNumberFormat="1" applyFont="1" applyBorder="1" applyAlignment="1"/>
    <xf numFmtId="164" fontId="7" fillId="0" borderId="8" xfId="0" applyNumberFormat="1" applyFont="1" applyBorder="1"/>
    <xf numFmtId="0" fontId="8" fillId="0" borderId="9" xfId="0" applyFont="1" applyBorder="1" applyAlignment="1"/>
    <xf numFmtId="0" fontId="7" fillId="0" borderId="1" xfId="0" applyFont="1" applyBorder="1"/>
    <xf numFmtId="44" fontId="2" fillId="0" borderId="1" xfId="1" applyFont="1" applyBorder="1"/>
    <xf numFmtId="16" fontId="2" fillId="0" borderId="1" xfId="0" applyNumberFormat="1" applyFont="1" applyBorder="1"/>
    <xf numFmtId="0" fontId="7" fillId="0" borderId="1" xfId="0" applyFont="1" applyBorder="1" applyAlignment="1">
      <alignment wrapText="1"/>
    </xf>
    <xf numFmtId="0" fontId="2" fillId="0" borderId="1" xfId="0" applyNumberFormat="1" applyFont="1" applyBorder="1"/>
    <xf numFmtId="0" fontId="11" fillId="0" borderId="0" xfId="3" applyFont="1"/>
    <xf numFmtId="43" fontId="11" fillId="0" borderId="15" xfId="3" applyNumberFormat="1" applyFont="1" applyBorder="1" applyAlignment="1">
      <alignment wrapText="1"/>
    </xf>
    <xf numFmtId="0" fontId="11" fillId="0" borderId="16" xfId="3" applyNumberFormat="1" applyFont="1" applyBorder="1" applyAlignment="1">
      <alignment horizontal="center" vertical="center"/>
    </xf>
    <xf numFmtId="43" fontId="11" fillId="0" borderId="21" xfId="3" applyNumberFormat="1" applyFont="1" applyBorder="1" applyAlignment="1">
      <alignment wrapText="1"/>
    </xf>
    <xf numFmtId="0" fontId="11" fillId="0" borderId="5" xfId="3" applyNumberFormat="1" applyFont="1" applyBorder="1" applyAlignment="1">
      <alignment horizontal="center" vertical="center"/>
    </xf>
    <xf numFmtId="0" fontId="11" fillId="0" borderId="5" xfId="3" applyFont="1" applyBorder="1" applyAlignment="1">
      <alignment horizontal="center"/>
    </xf>
    <xf numFmtId="0" fontId="11" fillId="0" borderId="18" xfId="3" applyFont="1" applyBorder="1"/>
    <xf numFmtId="0" fontId="11" fillId="0" borderId="19" xfId="3" applyFont="1" applyBorder="1" applyAlignment="1">
      <alignment horizontal="center"/>
    </xf>
    <xf numFmtId="0" fontId="14" fillId="0" borderId="0" xfId="7" applyAlignment="1">
      <alignment vertical="center"/>
    </xf>
    <xf numFmtId="49" fontId="16" fillId="0" borderId="0" xfId="7" applyNumberFormat="1" applyFont="1" applyAlignment="1">
      <alignment vertical="center"/>
    </xf>
    <xf numFmtId="0" fontId="17" fillId="0" borderId="0" xfId="7" applyFont="1" applyAlignment="1">
      <alignment horizontal="justify" vertical="center"/>
    </xf>
    <xf numFmtId="0" fontId="13" fillId="3" borderId="30" xfId="7" applyFont="1" applyFill="1" applyBorder="1" applyAlignment="1">
      <alignment horizontal="center" vertical="center"/>
    </xf>
    <xf numFmtId="0" fontId="20" fillId="0" borderId="0" xfId="7" applyFont="1" applyAlignment="1">
      <alignment vertical="center"/>
    </xf>
    <xf numFmtId="0" fontId="21" fillId="0" borderId="15" xfId="7" applyFont="1" applyBorder="1" applyAlignment="1">
      <alignment horizontal="center" vertical="center" wrapText="1"/>
    </xf>
    <xf numFmtId="168" fontId="21" fillId="0" borderId="34" xfId="8" applyFont="1" applyBorder="1" applyAlignment="1">
      <alignment vertical="center" wrapText="1"/>
    </xf>
    <xf numFmtId="0" fontId="21" fillId="0" borderId="21" xfId="7" applyFont="1" applyBorder="1" applyAlignment="1">
      <alignment horizontal="center" vertical="center" wrapText="1"/>
    </xf>
    <xf numFmtId="168" fontId="21" fillId="0" borderId="6" xfId="8" applyFont="1" applyBorder="1" applyAlignment="1">
      <alignment vertical="center" wrapText="1"/>
    </xf>
    <xf numFmtId="0" fontId="18" fillId="3" borderId="30" xfId="7" applyFont="1" applyFill="1" applyBorder="1" applyAlignment="1">
      <alignment horizontal="center" vertical="center" wrapText="1"/>
    </xf>
    <xf numFmtId="0" fontId="23" fillId="0" borderId="0" xfId="7" applyFont="1" applyAlignment="1">
      <alignment vertical="center"/>
    </xf>
    <xf numFmtId="0" fontId="21" fillId="0" borderId="32" xfId="7" applyFont="1" applyBorder="1" applyAlignment="1">
      <alignment horizontal="center" vertical="center" wrapText="1"/>
    </xf>
    <xf numFmtId="168" fontId="21" fillId="0" borderId="35" xfId="8" applyFont="1" applyBorder="1" applyAlignment="1">
      <alignment vertical="center" wrapText="1"/>
    </xf>
    <xf numFmtId="10" fontId="14" fillId="0" borderId="0" xfId="7" applyNumberFormat="1" applyAlignment="1">
      <alignment vertical="center"/>
    </xf>
    <xf numFmtId="0" fontId="21" fillId="0" borderId="18" xfId="7" applyFont="1" applyBorder="1" applyAlignment="1">
      <alignment horizontal="center" vertical="center" wrapText="1"/>
    </xf>
    <xf numFmtId="168" fontId="21" fillId="0" borderId="36" xfId="8" applyFont="1" applyBorder="1" applyAlignment="1">
      <alignment vertical="center" wrapText="1"/>
    </xf>
    <xf numFmtId="0" fontId="18" fillId="3" borderId="7" xfId="7" applyFont="1" applyFill="1" applyBorder="1" applyAlignment="1">
      <alignment horizontal="center" vertical="center" wrapText="1"/>
    </xf>
    <xf numFmtId="0" fontId="19" fillId="3" borderId="31" xfId="7" applyNumberFormat="1" applyFont="1" applyFill="1" applyBorder="1" applyAlignment="1">
      <alignment horizontal="center" vertical="center"/>
    </xf>
    <xf numFmtId="0" fontId="22" fillId="0" borderId="17" xfId="7" applyNumberFormat="1" applyFont="1" applyBorder="1" applyAlignment="1">
      <alignment horizontal="center" vertical="center"/>
    </xf>
    <xf numFmtId="0" fontId="22" fillId="0" borderId="22" xfId="7" applyNumberFormat="1" applyFont="1" applyBorder="1" applyAlignment="1">
      <alignment horizontal="center" vertical="center"/>
    </xf>
    <xf numFmtId="0" fontId="22" fillId="0" borderId="33" xfId="7" applyNumberFormat="1" applyFont="1" applyBorder="1" applyAlignment="1">
      <alignment horizontal="center" vertical="center"/>
    </xf>
    <xf numFmtId="0" fontId="14" fillId="0" borderId="9" xfId="7" applyBorder="1" applyAlignment="1">
      <alignment vertical="center"/>
    </xf>
    <xf numFmtId="10" fontId="14" fillId="0" borderId="13" xfId="2" applyNumberFormat="1" applyFont="1" applyBorder="1" applyAlignment="1">
      <alignment vertical="center"/>
    </xf>
    <xf numFmtId="0" fontId="14" fillId="0" borderId="14" xfId="7" applyBorder="1" applyAlignment="1">
      <alignment vertical="center"/>
    </xf>
    <xf numFmtId="0" fontId="26" fillId="4" borderId="0" xfId="10" applyFont="1" applyFill="1" applyAlignment="1">
      <alignment horizontal="left" vertical="top" wrapText="1"/>
    </xf>
    <xf numFmtId="0" fontId="25" fillId="0" borderId="0" xfId="10"/>
    <xf numFmtId="0" fontId="27" fillId="4" borderId="0" xfId="10" applyFont="1" applyFill="1" applyAlignment="1">
      <alignment horizontal="left" vertical="top" wrapText="1"/>
    </xf>
    <xf numFmtId="0" fontId="29" fillId="4" borderId="0" xfId="10" applyFont="1" applyFill="1" applyAlignment="1">
      <alignment horizontal="center" vertical="top" wrapText="1"/>
    </xf>
    <xf numFmtId="0" fontId="29" fillId="4" borderId="0" xfId="10" applyFont="1" applyFill="1" applyAlignment="1">
      <alignment horizontal="left" vertical="top" wrapText="1"/>
    </xf>
    <xf numFmtId="0" fontId="27" fillId="4" borderId="0" xfId="10" applyFont="1" applyFill="1" applyAlignment="1">
      <alignment horizontal="right" vertical="top" wrapText="1"/>
    </xf>
    <xf numFmtId="0" fontId="27" fillId="4" borderId="0" xfId="10" applyFont="1" applyFill="1" applyAlignment="1">
      <alignment horizontal="center" vertical="top" wrapText="1"/>
    </xf>
    <xf numFmtId="0" fontId="27" fillId="4" borderId="0" xfId="10" applyFont="1" applyFill="1" applyAlignment="1">
      <alignment vertical="top"/>
    </xf>
    <xf numFmtId="0" fontId="27" fillId="4" borderId="0" xfId="10" applyFont="1" applyFill="1" applyAlignment="1">
      <alignment vertical="top" wrapText="1"/>
    </xf>
    <xf numFmtId="2" fontId="22" fillId="0" borderId="17" xfId="7" applyNumberFormat="1" applyFont="1" applyBorder="1" applyAlignment="1">
      <alignment horizontal="center" vertical="center"/>
    </xf>
    <xf numFmtId="2" fontId="22" fillId="0" borderId="22" xfId="7" applyNumberFormat="1" applyFont="1" applyBorder="1" applyAlignment="1">
      <alignment horizontal="center" vertical="center"/>
    </xf>
    <xf numFmtId="2" fontId="22" fillId="0" borderId="20" xfId="7" applyNumberFormat="1" applyFont="1" applyBorder="1" applyAlignment="1">
      <alignment horizontal="center" vertical="center"/>
    </xf>
    <xf numFmtId="0" fontId="30" fillId="0" borderId="16" xfId="3" applyFont="1" applyFill="1" applyBorder="1" applyAlignment="1">
      <alignment horizontal="center" vertical="center"/>
    </xf>
    <xf numFmtId="165" fontId="31" fillId="0" borderId="16" xfId="4" applyFont="1" applyBorder="1"/>
    <xf numFmtId="165" fontId="31" fillId="0" borderId="17" xfId="4" applyFont="1" applyBorder="1"/>
    <xf numFmtId="0" fontId="30" fillId="0" borderId="5" xfId="3" applyFont="1" applyFill="1" applyBorder="1" applyAlignment="1">
      <alignment horizontal="center" vertical="center"/>
    </xf>
    <xf numFmtId="165" fontId="31" fillId="0" borderId="5" xfId="4" applyFont="1" applyBorder="1"/>
    <xf numFmtId="0" fontId="32" fillId="0" borderId="5" xfId="3" applyFont="1" applyFill="1" applyBorder="1" applyAlignment="1">
      <alignment horizontal="center" vertical="center"/>
    </xf>
    <xf numFmtId="0" fontId="33" fillId="2" borderId="7" xfId="3" applyFont="1" applyFill="1" applyBorder="1" applyAlignment="1">
      <alignment horizontal="center" vertical="center"/>
    </xf>
    <xf numFmtId="0" fontId="33" fillId="2" borderId="31" xfId="3" applyFont="1" applyFill="1" applyBorder="1" applyAlignment="1">
      <alignment horizontal="center" vertical="center" wrapText="1"/>
    </xf>
    <xf numFmtId="167" fontId="12" fillId="0" borderId="37" xfId="4" applyNumberFormat="1" applyFont="1" applyBorder="1" applyAlignment="1">
      <alignment vertical="center"/>
    </xf>
    <xf numFmtId="10" fontId="12" fillId="0" borderId="29" xfId="6" applyNumberFormat="1" applyFont="1" applyBorder="1" applyAlignment="1">
      <alignment horizontal="center" vertical="center"/>
    </xf>
    <xf numFmtId="167" fontId="12" fillId="0" borderId="38" xfId="4" applyNumberFormat="1" applyFont="1" applyBorder="1" applyAlignment="1">
      <alignment vertical="center"/>
    </xf>
    <xf numFmtId="10" fontId="33" fillId="2" borderId="7" xfId="6" applyNumberFormat="1" applyFont="1" applyFill="1" applyBorder="1" applyAlignment="1">
      <alignment horizontal="center" vertical="center"/>
    </xf>
    <xf numFmtId="167" fontId="33" fillId="2" borderId="31" xfId="4" applyNumberFormat="1" applyFont="1" applyFill="1" applyBorder="1" applyAlignment="1">
      <alignment vertical="center"/>
    </xf>
    <xf numFmtId="44" fontId="11" fillId="0" borderId="0" xfId="1" applyFont="1"/>
    <xf numFmtId="44" fontId="11" fillId="0" borderId="0" xfId="3" applyNumberFormat="1" applyFont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34" fillId="0" borderId="19" xfId="3" applyFont="1" applyBorder="1" applyAlignment="1">
      <alignment horizontal="center" vertical="center"/>
    </xf>
    <xf numFmtId="0" fontId="33" fillId="0" borderId="19" xfId="3" applyFont="1" applyBorder="1" applyAlignment="1">
      <alignment horizontal="center"/>
    </xf>
    <xf numFmtId="44" fontId="33" fillId="0" borderId="19" xfId="3" applyNumberFormat="1" applyFont="1" applyBorder="1"/>
    <xf numFmtId="166" fontId="33" fillId="0" borderId="20" xfId="3" applyNumberFormat="1" applyFont="1" applyBorder="1"/>
    <xf numFmtId="10" fontId="11" fillId="0" borderId="0" xfId="2" applyNumberFormat="1" applyFont="1"/>
    <xf numFmtId="0" fontId="10" fillId="0" borderId="0" xfId="3"/>
    <xf numFmtId="0" fontId="10" fillId="0" borderId="0" xfId="3" applyAlignment="1">
      <alignment vertical="center" wrapText="1"/>
    </xf>
    <xf numFmtId="2" fontId="10" fillId="0" borderId="0" xfId="3" applyNumberFormat="1" applyBorder="1" applyAlignment="1">
      <alignment horizontal="center"/>
    </xf>
    <xf numFmtId="2" fontId="10" fillId="0" borderId="40" xfId="3" applyNumberFormat="1" applyBorder="1" applyAlignment="1">
      <alignment horizontal="center"/>
    </xf>
    <xf numFmtId="165" fontId="10" fillId="0" borderId="0" xfId="4"/>
    <xf numFmtId="0" fontId="10" fillId="0" borderId="0" xfId="3" applyFill="1" applyBorder="1" applyAlignment="1">
      <alignment horizontal="center"/>
    </xf>
    <xf numFmtId="2" fontId="10" fillId="0" borderId="0" xfId="3" applyNumberFormat="1" applyFill="1" applyBorder="1" applyAlignment="1">
      <alignment horizontal="center"/>
    </xf>
    <xf numFmtId="165" fontId="16" fillId="0" borderId="22" xfId="4" applyFont="1" applyBorder="1" applyAlignment="1">
      <alignment horizontal="center"/>
    </xf>
    <xf numFmtId="166" fontId="10" fillId="0" borderId="0" xfId="3" applyNumberFormat="1"/>
    <xf numFmtId="166" fontId="16" fillId="0" borderId="22" xfId="3" applyNumberFormat="1" applyFont="1" applyBorder="1" applyAlignment="1">
      <alignment horizontal="center"/>
    </xf>
    <xf numFmtId="44" fontId="10" fillId="0" borderId="0" xfId="3" applyNumberFormat="1"/>
    <xf numFmtId="0" fontId="16" fillId="0" borderId="32" xfId="3" applyFont="1" applyBorder="1" applyAlignment="1">
      <alignment horizontal="left" vertical="center" wrapText="1"/>
    </xf>
    <xf numFmtId="166" fontId="16" fillId="0" borderId="33" xfId="3" applyNumberFormat="1" applyFont="1" applyBorder="1" applyAlignment="1">
      <alignment horizontal="center"/>
    </xf>
    <xf numFmtId="166" fontId="16" fillId="0" borderId="20" xfId="3" applyNumberFormat="1" applyFont="1" applyBorder="1" applyAlignment="1">
      <alignment horizontal="center"/>
    </xf>
    <xf numFmtId="0" fontId="10" fillId="0" borderId="0" xfId="3" applyAlignment="1">
      <alignment horizontal="center"/>
    </xf>
    <xf numFmtId="2" fontId="10" fillId="0" borderId="0" xfId="3" applyNumberFormat="1" applyAlignment="1">
      <alignment horizontal="center"/>
    </xf>
    <xf numFmtId="0" fontId="10" fillId="0" borderId="0" xfId="3" applyFill="1" applyBorder="1" applyAlignment="1">
      <alignment horizontal="center" wrapText="1"/>
    </xf>
    <xf numFmtId="0" fontId="16" fillId="0" borderId="5" xfId="3" applyFont="1" applyFill="1" applyBorder="1" applyAlignment="1">
      <alignment horizontal="center" vertical="center" wrapText="1"/>
    </xf>
    <xf numFmtId="0" fontId="37" fillId="0" borderId="5" xfId="3" applyFont="1" applyBorder="1" applyAlignment="1">
      <alignment horizontal="justify" vertical="center"/>
    </xf>
    <xf numFmtId="0" fontId="37" fillId="0" borderId="5" xfId="3" applyFont="1" applyBorder="1" applyAlignment="1">
      <alignment horizontal="center" vertical="center"/>
    </xf>
    <xf numFmtId="0" fontId="10" fillId="0" borderId="5" xfId="3" applyFont="1" applyFill="1" applyBorder="1" applyAlignment="1">
      <alignment horizontal="center" vertical="center"/>
    </xf>
    <xf numFmtId="0" fontId="37" fillId="0" borderId="5" xfId="3" applyFont="1" applyBorder="1" applyAlignment="1">
      <alignment horizontal="center" vertical="center" wrapText="1"/>
    </xf>
    <xf numFmtId="0" fontId="37" fillId="0" borderId="5" xfId="3" applyFont="1" applyBorder="1" applyAlignment="1">
      <alignment horizontal="justify" vertical="top" wrapText="1"/>
    </xf>
    <xf numFmtId="165" fontId="16" fillId="0" borderId="5" xfId="4" applyFont="1" applyFill="1" applyBorder="1" applyAlignment="1">
      <alignment horizontal="center" vertical="center"/>
    </xf>
    <xf numFmtId="165" fontId="16" fillId="6" borderId="5" xfId="4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0" xfId="0" applyFont="1" applyAlignment="1"/>
    <xf numFmtId="2" fontId="10" fillId="0" borderId="0" xfId="3" applyNumberFormat="1"/>
    <xf numFmtId="0" fontId="10" fillId="0" borderId="5" xfId="3" applyBorder="1" applyAlignment="1">
      <alignment vertical="center" wrapText="1"/>
    </xf>
    <xf numFmtId="0" fontId="10" fillId="0" borderId="5" xfId="3" applyBorder="1" applyAlignment="1">
      <alignment horizontal="center"/>
    </xf>
    <xf numFmtId="2" fontId="10" fillId="0" borderId="5" xfId="3" applyNumberFormat="1" applyBorder="1" applyAlignment="1">
      <alignment horizontal="center"/>
    </xf>
    <xf numFmtId="9" fontId="10" fillId="0" borderId="5" xfId="3" applyNumberFormat="1" applyBorder="1" applyAlignment="1">
      <alignment horizontal="center"/>
    </xf>
    <xf numFmtId="0" fontId="10" fillId="0" borderId="5" xfId="3" applyFill="1" applyBorder="1" applyAlignment="1">
      <alignment vertical="center" wrapText="1"/>
    </xf>
    <xf numFmtId="0" fontId="10" fillId="0" borderId="5" xfId="3" applyFill="1" applyBorder="1" applyAlignment="1">
      <alignment horizontal="center"/>
    </xf>
    <xf numFmtId="2" fontId="10" fillId="0" borderId="5" xfId="3" applyNumberFormat="1" applyFill="1" applyBorder="1" applyAlignment="1">
      <alignment horizontal="center"/>
    </xf>
    <xf numFmtId="0" fontId="0" fillId="0" borderId="0" xfId="0" applyFont="1" applyAlignment="1"/>
    <xf numFmtId="0" fontId="7" fillId="0" borderId="0" xfId="0" applyFont="1" applyBorder="1" applyAlignment="1">
      <alignment wrapText="1"/>
    </xf>
    <xf numFmtId="10" fontId="40" fillId="0" borderId="7" xfId="5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2" fillId="0" borderId="46" xfId="0" applyFont="1" applyBorder="1" applyAlignment="1">
      <alignment horizontal="center"/>
    </xf>
    <xf numFmtId="44" fontId="2" fillId="0" borderId="46" xfId="1" applyFont="1" applyBorder="1"/>
    <xf numFmtId="0" fontId="2" fillId="0" borderId="5" xfId="0" applyFont="1" applyBorder="1" applyAlignment="1">
      <alignment horizontal="center"/>
    </xf>
    <xf numFmtId="44" fontId="2" fillId="0" borderId="5" xfId="1" applyFont="1" applyBorder="1"/>
    <xf numFmtId="0" fontId="2" fillId="0" borderId="0" xfId="1" applyNumberFormat="1" applyFont="1" applyBorder="1"/>
    <xf numFmtId="0" fontId="2" fillId="0" borderId="5" xfId="1" applyNumberFormat="1" applyFont="1" applyBorder="1"/>
    <xf numFmtId="0" fontId="2" fillId="0" borderId="2" xfId="0" applyFont="1" applyBorder="1" applyAlignment="1"/>
    <xf numFmtId="4" fontId="2" fillId="0" borderId="3" xfId="0" applyNumberFormat="1" applyFont="1" applyBorder="1"/>
    <xf numFmtId="9" fontId="3" fillId="0" borderId="5" xfId="0" applyNumberFormat="1" applyFont="1" applyBorder="1" applyAlignment="1"/>
    <xf numFmtId="0" fontId="2" fillId="0" borderId="2" xfId="0" applyFont="1" applyBorder="1" applyAlignment="1">
      <alignment wrapText="1"/>
    </xf>
    <xf numFmtId="10" fontId="3" fillId="0" borderId="5" xfId="0" applyNumberFormat="1" applyFont="1" applyBorder="1" applyAlignment="1"/>
    <xf numFmtId="164" fontId="9" fillId="0" borderId="13" xfId="0" applyNumberFormat="1" applyFont="1" applyBorder="1" applyAlignment="1"/>
    <xf numFmtId="2" fontId="22" fillId="0" borderId="34" xfId="7" applyNumberFormat="1" applyFont="1" applyBorder="1" applyAlignment="1">
      <alignment horizontal="center" vertical="center"/>
    </xf>
    <xf numFmtId="2" fontId="22" fillId="0" borderId="6" xfId="7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10" fontId="3" fillId="0" borderId="5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7" xfId="0" applyFont="1" applyBorder="1" applyAlignment="1"/>
    <xf numFmtId="9" fontId="3" fillId="0" borderId="8" xfId="0" applyNumberFormat="1" applyFont="1" applyBorder="1" applyAlignment="1"/>
    <xf numFmtId="0" fontId="10" fillId="0" borderId="5" xfId="3" applyFont="1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10" fillId="0" borderId="16" xfId="3" applyBorder="1" applyAlignment="1">
      <alignment horizontal="center"/>
    </xf>
    <xf numFmtId="9" fontId="10" fillId="0" borderId="16" xfId="3" applyNumberFormat="1" applyBorder="1" applyAlignment="1">
      <alignment horizontal="center"/>
    </xf>
    <xf numFmtId="0" fontId="35" fillId="5" borderId="30" xfId="3" applyFont="1" applyFill="1" applyBorder="1" applyAlignment="1">
      <alignment vertical="center" wrapText="1"/>
    </xf>
    <xf numFmtId="0" fontId="10" fillId="5" borderId="11" xfId="3" applyFill="1" applyBorder="1" applyAlignment="1">
      <alignment horizontal="center"/>
    </xf>
    <xf numFmtId="2" fontId="10" fillId="5" borderId="11" xfId="3" applyNumberFormat="1" applyFill="1" applyBorder="1" applyAlignment="1">
      <alignment horizontal="center"/>
    </xf>
    <xf numFmtId="0" fontId="10" fillId="5" borderId="31" xfId="3" applyFill="1" applyBorder="1" applyAlignment="1">
      <alignment horizontal="center"/>
    </xf>
    <xf numFmtId="0" fontId="10" fillId="0" borderId="8" xfId="3" applyBorder="1" applyAlignment="1">
      <alignment vertical="center" wrapText="1"/>
    </xf>
    <xf numFmtId="0" fontId="10" fillId="0" borderId="8" xfId="3" applyBorder="1" applyAlignment="1">
      <alignment horizontal="center"/>
    </xf>
    <xf numFmtId="2" fontId="10" fillId="0" borderId="8" xfId="3" applyNumberFormat="1" applyBorder="1" applyAlignment="1">
      <alignment horizontal="center"/>
    </xf>
    <xf numFmtId="0" fontId="10" fillId="0" borderId="16" xfId="3" applyBorder="1" applyAlignment="1">
      <alignment vertical="center" wrapText="1"/>
    </xf>
    <xf numFmtId="2" fontId="10" fillId="0" borderId="16" xfId="3" applyNumberFormat="1" applyBorder="1" applyAlignment="1">
      <alignment horizontal="center"/>
    </xf>
    <xf numFmtId="0" fontId="35" fillId="5" borderId="11" xfId="3" applyFont="1" applyFill="1" applyBorder="1" applyAlignment="1">
      <alignment vertical="center" wrapText="1"/>
    </xf>
    <xf numFmtId="9" fontId="10" fillId="5" borderId="11" xfId="3" applyNumberFormat="1" applyFill="1" applyBorder="1" applyAlignment="1">
      <alignment horizontal="center"/>
    </xf>
    <xf numFmtId="2" fontId="10" fillId="5" borderId="31" xfId="3" applyNumberFormat="1" applyFill="1" applyBorder="1" applyAlignment="1">
      <alignment horizontal="center"/>
    </xf>
    <xf numFmtId="0" fontId="10" fillId="0" borderId="8" xfId="3" applyFill="1" applyBorder="1" applyAlignment="1">
      <alignment vertical="center" wrapText="1"/>
    </xf>
    <xf numFmtId="0" fontId="10" fillId="0" borderId="8" xfId="3" applyFill="1" applyBorder="1" applyAlignment="1">
      <alignment horizontal="center"/>
    </xf>
    <xf numFmtId="2" fontId="10" fillId="0" borderId="8" xfId="3" applyNumberFormat="1" applyFill="1" applyBorder="1" applyAlignment="1">
      <alignment horizontal="center"/>
    </xf>
    <xf numFmtId="0" fontId="10" fillId="0" borderId="16" xfId="3" applyFont="1" applyBorder="1" applyAlignment="1">
      <alignment vertical="center" wrapText="1"/>
    </xf>
    <xf numFmtId="0" fontId="10" fillId="0" borderId="51" xfId="3" applyFill="1" applyBorder="1" applyAlignment="1">
      <alignment vertical="center" wrapText="1"/>
    </xf>
    <xf numFmtId="0" fontId="10" fillId="0" borderId="51" xfId="3" applyFill="1" applyBorder="1" applyAlignment="1">
      <alignment horizontal="center"/>
    </xf>
    <xf numFmtId="2" fontId="10" fillId="0" borderId="51" xfId="3" applyNumberFormat="1" applyFill="1" applyBorder="1" applyAlignment="1">
      <alignment horizontal="center"/>
    </xf>
    <xf numFmtId="0" fontId="10" fillId="0" borderId="51" xfId="3" applyBorder="1" applyAlignment="1">
      <alignment horizontal="center"/>
    </xf>
    <xf numFmtId="9" fontId="10" fillId="0" borderId="51" xfId="3" applyNumberFormat="1" applyBorder="1" applyAlignment="1">
      <alignment horizontal="center"/>
    </xf>
    <xf numFmtId="2" fontId="10" fillId="0" borderId="52" xfId="3" applyNumberFormat="1" applyFill="1" applyBorder="1" applyAlignment="1">
      <alignment horizontal="center"/>
    </xf>
    <xf numFmtId="0" fontId="10" fillId="0" borderId="21" xfId="3" applyFill="1" applyBorder="1" applyAlignment="1">
      <alignment vertical="center" wrapText="1"/>
    </xf>
    <xf numFmtId="2" fontId="10" fillId="0" borderId="22" xfId="3" applyNumberFormat="1" applyFill="1" applyBorder="1" applyAlignment="1">
      <alignment horizontal="center"/>
    </xf>
    <xf numFmtId="0" fontId="10" fillId="0" borderId="21" xfId="3" applyBorder="1" applyAlignment="1">
      <alignment vertical="center" wrapText="1"/>
    </xf>
    <xf numFmtId="2" fontId="10" fillId="0" borderId="22" xfId="3" applyNumberFormat="1" applyBorder="1" applyAlignment="1">
      <alignment horizontal="center"/>
    </xf>
    <xf numFmtId="0" fontId="35" fillId="5" borderId="54" xfId="3" applyFont="1" applyFill="1" applyBorder="1" applyAlignment="1">
      <alignment vertical="center" wrapText="1"/>
    </xf>
    <xf numFmtId="0" fontId="35" fillId="5" borderId="45" xfId="3" applyFont="1" applyFill="1" applyBorder="1" applyAlignment="1">
      <alignment horizontal="center" vertical="center" wrapText="1"/>
    </xf>
    <xf numFmtId="0" fontId="10" fillId="5" borderId="45" xfId="3" applyFill="1" applyBorder="1" applyAlignment="1">
      <alignment horizontal="center"/>
    </xf>
    <xf numFmtId="2" fontId="10" fillId="5" borderId="45" xfId="3" applyNumberFormat="1" applyFill="1" applyBorder="1" applyAlignment="1">
      <alignment horizontal="center"/>
    </xf>
    <xf numFmtId="0" fontId="10" fillId="5" borderId="55" xfId="3" applyFill="1" applyBorder="1" applyAlignment="1">
      <alignment horizontal="center"/>
    </xf>
    <xf numFmtId="0" fontId="36" fillId="0" borderId="9" xfId="3" applyFont="1" applyBorder="1" applyAlignment="1">
      <alignment horizontal="center" vertical="center" wrapText="1"/>
    </xf>
    <xf numFmtId="0" fontId="36" fillId="0" borderId="14" xfId="3" applyFont="1" applyBorder="1" applyAlignment="1">
      <alignment horizontal="center" vertical="center" wrapText="1"/>
    </xf>
    <xf numFmtId="2" fontId="36" fillId="0" borderId="14" xfId="3" applyNumberFormat="1" applyFont="1" applyBorder="1" applyAlignment="1">
      <alignment horizontal="center" vertical="center" wrapText="1"/>
    </xf>
    <xf numFmtId="0" fontId="36" fillId="0" borderId="13" xfId="3" applyFont="1" applyBorder="1" applyAlignment="1">
      <alignment horizontal="center" vertical="center" wrapText="1"/>
    </xf>
    <xf numFmtId="0" fontId="10" fillId="0" borderId="50" xfId="3" applyFill="1" applyBorder="1" applyAlignment="1">
      <alignment vertical="top" wrapText="1"/>
    </xf>
    <xf numFmtId="9" fontId="10" fillId="0" borderId="56" xfId="3" applyNumberFormat="1" applyBorder="1" applyAlignment="1">
      <alignment horizontal="center"/>
    </xf>
    <xf numFmtId="0" fontId="10" fillId="0" borderId="32" xfId="3" applyBorder="1" applyAlignment="1">
      <alignment vertical="center" wrapText="1"/>
    </xf>
    <xf numFmtId="9" fontId="10" fillId="0" borderId="8" xfId="3" applyNumberFormat="1" applyBorder="1" applyAlignment="1">
      <alignment horizontal="center"/>
    </xf>
    <xf numFmtId="2" fontId="10" fillId="0" borderId="33" xfId="3" applyNumberFormat="1" applyBorder="1" applyAlignment="1">
      <alignment horizontal="center"/>
    </xf>
    <xf numFmtId="0" fontId="35" fillId="5" borderId="45" xfId="3" applyFont="1" applyFill="1" applyBorder="1" applyAlignment="1">
      <alignment vertical="center" wrapText="1"/>
    </xf>
    <xf numFmtId="9" fontId="10" fillId="5" borderId="45" xfId="3" applyNumberFormat="1" applyFill="1" applyBorder="1" applyAlignment="1">
      <alignment horizontal="center"/>
    </xf>
    <xf numFmtId="2" fontId="10" fillId="5" borderId="55" xfId="3" applyNumberFormat="1" applyFill="1" applyBorder="1" applyAlignment="1">
      <alignment horizontal="center"/>
    </xf>
    <xf numFmtId="4" fontId="27" fillId="4" borderId="52" xfId="10" applyNumberFormat="1" applyFont="1" applyFill="1" applyBorder="1" applyAlignment="1">
      <alignment vertical="top" wrapText="1"/>
    </xf>
    <xf numFmtId="4" fontId="27" fillId="4" borderId="22" xfId="10" applyNumberFormat="1" applyFont="1" applyFill="1" applyBorder="1" applyAlignment="1">
      <alignment vertical="top" wrapText="1"/>
    </xf>
    <xf numFmtId="4" fontId="27" fillId="4" borderId="22" xfId="10" applyNumberFormat="1" applyFont="1" applyFill="1" applyBorder="1" applyAlignment="1">
      <alignment vertical="top"/>
    </xf>
    <xf numFmtId="4" fontId="27" fillId="4" borderId="20" xfId="10" applyNumberFormat="1" applyFont="1" applyFill="1" applyBorder="1" applyAlignment="1">
      <alignment vertical="top"/>
    </xf>
    <xf numFmtId="0" fontId="26" fillId="0" borderId="5" xfId="10" applyFont="1" applyFill="1" applyBorder="1" applyAlignment="1">
      <alignment horizontal="left" vertical="top" wrapText="1"/>
    </xf>
    <xf numFmtId="0" fontId="26" fillId="0" borderId="5" xfId="10" applyFont="1" applyFill="1" applyBorder="1" applyAlignment="1">
      <alignment horizontal="right" vertical="top" wrapText="1"/>
    </xf>
    <xf numFmtId="0" fontId="26" fillId="0" borderId="5" xfId="10" applyFont="1" applyFill="1" applyBorder="1" applyAlignment="1">
      <alignment horizontal="center" vertical="top" wrapText="1"/>
    </xf>
    <xf numFmtId="0" fontId="28" fillId="0" borderId="5" xfId="0" applyFont="1" applyFill="1" applyBorder="1" applyAlignment="1">
      <alignment horizontal="left" vertical="top" wrapText="1"/>
    </xf>
    <xf numFmtId="0" fontId="28" fillId="0" borderId="5" xfId="0" applyFont="1" applyFill="1" applyBorder="1" applyAlignment="1">
      <alignment horizontal="right" vertical="top" wrapText="1"/>
    </xf>
    <xf numFmtId="0" fontId="28" fillId="0" borderId="5" xfId="0" applyFont="1" applyFill="1" applyBorder="1" applyAlignment="1">
      <alignment horizontal="center" vertical="top" wrapText="1"/>
    </xf>
    <xf numFmtId="4" fontId="28" fillId="0" borderId="5" xfId="0" applyNumberFormat="1" applyFont="1" applyFill="1" applyBorder="1" applyAlignment="1">
      <alignment horizontal="right" vertical="top" wrapText="1"/>
    </xf>
    <xf numFmtId="0" fontId="2" fillId="0" borderId="53" xfId="0" applyFont="1" applyBorder="1" applyAlignment="1">
      <alignment horizontal="left"/>
    </xf>
    <xf numFmtId="0" fontId="2" fillId="0" borderId="49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3" xfId="0" applyFont="1" applyBorder="1"/>
    <xf numFmtId="0" fontId="1" fillId="0" borderId="2" xfId="0" applyFont="1" applyBorder="1" applyAlignment="1">
      <alignment horizontal="center"/>
    </xf>
    <xf numFmtId="0" fontId="3" fillId="0" borderId="4" xfId="0" applyFont="1" applyBorder="1"/>
    <xf numFmtId="0" fontId="3" fillId="0" borderId="48" xfId="0" applyFont="1" applyBorder="1"/>
    <xf numFmtId="0" fontId="2" fillId="0" borderId="47" xfId="0" applyFont="1" applyBorder="1" applyAlignment="1">
      <alignment horizontal="left"/>
    </xf>
    <xf numFmtId="0" fontId="2" fillId="0" borderId="48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2" fillId="0" borderId="0" xfId="0" applyFont="1" applyAlignment="1">
      <alignment horizontal="left"/>
    </xf>
    <xf numFmtId="0" fontId="7" fillId="0" borderId="2" xfId="0" applyFont="1" applyBorder="1" applyAlignment="1">
      <alignment horizontal="left"/>
    </xf>
    <xf numFmtId="0" fontId="2" fillId="0" borderId="2" xfId="0" applyFont="1" applyBorder="1"/>
    <xf numFmtId="0" fontId="7" fillId="0" borderId="47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3" fillId="0" borderId="49" xfId="0" applyFont="1" applyBorder="1"/>
    <xf numFmtId="0" fontId="2" fillId="0" borderId="5" xfId="0" applyFont="1" applyBorder="1" applyAlignment="1">
      <alignment horizontal="left" wrapText="1"/>
    </xf>
    <xf numFmtId="0" fontId="26" fillId="4" borderId="0" xfId="10" applyFont="1" applyFill="1" applyAlignment="1">
      <alignment horizontal="left" vertical="top" wrapText="1"/>
    </xf>
    <xf numFmtId="0" fontId="27" fillId="4" borderId="0" xfId="0" applyFont="1" applyFill="1" applyAlignment="1">
      <alignment horizontal="left" vertical="top" wrapText="1"/>
    </xf>
    <xf numFmtId="10" fontId="27" fillId="4" borderId="0" xfId="10" applyNumberFormat="1" applyFont="1" applyFill="1" applyAlignment="1">
      <alignment horizontal="left" vertical="top" wrapText="1"/>
    </xf>
    <xf numFmtId="0" fontId="27" fillId="4" borderId="0" xfId="10" applyFont="1" applyFill="1" applyAlignment="1">
      <alignment horizontal="left" vertical="top" wrapText="1"/>
    </xf>
    <xf numFmtId="0" fontId="27" fillId="4" borderId="0" xfId="10" applyFont="1" applyFill="1" applyAlignment="1">
      <alignment horizontal="right" vertical="top" wrapText="1"/>
    </xf>
    <xf numFmtId="0" fontId="27" fillId="4" borderId="21" xfId="10" applyFont="1" applyFill="1" applyBorder="1" applyAlignment="1">
      <alignment horizontal="left" vertical="top" wrapText="1"/>
    </xf>
    <xf numFmtId="0" fontId="27" fillId="4" borderId="5" xfId="10" applyFont="1" applyFill="1" applyBorder="1" applyAlignment="1">
      <alignment horizontal="right" vertical="top" wrapText="1"/>
    </xf>
    <xf numFmtId="0" fontId="29" fillId="4" borderId="0" xfId="10" applyFont="1" applyFill="1" applyAlignment="1">
      <alignment horizontal="center" vertical="top" wrapText="1"/>
    </xf>
    <xf numFmtId="0" fontId="25" fillId="0" borderId="0" xfId="10"/>
    <xf numFmtId="0" fontId="26" fillId="4" borderId="0" xfId="10" applyFont="1" applyFill="1" applyAlignment="1">
      <alignment horizontal="center" wrapText="1"/>
    </xf>
    <xf numFmtId="0" fontId="27" fillId="4" borderId="50" xfId="10" applyFont="1" applyFill="1" applyBorder="1" applyAlignment="1">
      <alignment horizontal="left" vertical="top" wrapText="1"/>
    </xf>
    <xf numFmtId="0" fontId="27" fillId="4" borderId="51" xfId="10" applyFont="1" applyFill="1" applyBorder="1" applyAlignment="1">
      <alignment horizontal="right" vertical="top" wrapText="1"/>
    </xf>
    <xf numFmtId="0" fontId="27" fillId="4" borderId="18" xfId="10" applyFont="1" applyFill="1" applyBorder="1" applyAlignment="1">
      <alignment horizontal="left" vertical="top" wrapText="1"/>
    </xf>
    <xf numFmtId="0" fontId="27" fillId="4" borderId="19" xfId="10" applyFont="1" applyFill="1" applyBorder="1" applyAlignment="1">
      <alignment horizontal="right" vertical="top" wrapText="1"/>
    </xf>
    <xf numFmtId="0" fontId="16" fillId="0" borderId="21" xfId="3" applyFont="1" applyBorder="1" applyAlignment="1">
      <alignment horizontal="left" vertical="center" wrapText="1"/>
    </xf>
    <xf numFmtId="0" fontId="16" fillId="0" borderId="41" xfId="3" applyFont="1" applyBorder="1" applyAlignment="1">
      <alignment horizontal="left" vertical="center" wrapText="1"/>
    </xf>
    <xf numFmtId="0" fontId="16" fillId="0" borderId="5" xfId="3" applyFont="1" applyBorder="1" applyAlignment="1">
      <alignment horizontal="left" vertical="center" wrapText="1"/>
    </xf>
    <xf numFmtId="0" fontId="16" fillId="0" borderId="6" xfId="3" applyFont="1" applyBorder="1" applyAlignment="1">
      <alignment horizontal="center" vertical="center" wrapText="1"/>
    </xf>
    <xf numFmtId="0" fontId="16" fillId="0" borderId="42" xfId="3" applyFont="1" applyBorder="1" applyAlignment="1">
      <alignment horizontal="center" vertical="center" wrapText="1"/>
    </xf>
    <xf numFmtId="0" fontId="16" fillId="0" borderId="41" xfId="3" applyFont="1" applyBorder="1" applyAlignment="1">
      <alignment horizontal="center" vertical="center" wrapText="1"/>
    </xf>
    <xf numFmtId="0" fontId="16" fillId="0" borderId="18" xfId="3" applyFont="1" applyBorder="1" applyAlignment="1">
      <alignment horizontal="left" vertical="center" wrapText="1"/>
    </xf>
    <xf numFmtId="0" fontId="16" fillId="0" borderId="43" xfId="3" applyFont="1" applyBorder="1" applyAlignment="1">
      <alignment horizontal="left" vertical="center" wrapText="1"/>
    </xf>
    <xf numFmtId="0" fontId="16" fillId="0" borderId="19" xfId="3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 vertical="center" wrapText="1"/>
    </xf>
    <xf numFmtId="0" fontId="16" fillId="6" borderId="5" xfId="3" applyFont="1" applyFill="1" applyBorder="1" applyAlignment="1">
      <alignment horizontal="left"/>
    </xf>
    <xf numFmtId="0" fontId="16" fillId="0" borderId="44" xfId="3" applyFont="1" applyBorder="1" applyAlignment="1">
      <alignment horizontal="center" vertical="center"/>
    </xf>
    <xf numFmtId="0" fontId="16" fillId="0" borderId="5" xfId="3" applyFont="1" applyFill="1" applyBorder="1" applyAlignment="1">
      <alignment horizontal="left"/>
    </xf>
    <xf numFmtId="0" fontId="41" fillId="0" borderId="9" xfId="3" applyFont="1" applyBorder="1" applyAlignment="1">
      <alignment horizontal="center" vertical="center"/>
    </xf>
    <xf numFmtId="0" fontId="41" fillId="0" borderId="14" xfId="3" applyFont="1" applyBorder="1" applyAlignment="1">
      <alignment horizontal="center" vertical="center"/>
    </xf>
    <xf numFmtId="0" fontId="41" fillId="0" borderId="13" xfId="3" applyFont="1" applyBorder="1" applyAlignment="1">
      <alignment horizontal="center" vertical="center"/>
    </xf>
    <xf numFmtId="0" fontId="12" fillId="0" borderId="15" xfId="3" applyFont="1" applyBorder="1" applyAlignment="1">
      <alignment vertical="center" wrapText="1"/>
    </xf>
    <xf numFmtId="0" fontId="12" fillId="0" borderId="18" xfId="3" applyFont="1" applyBorder="1" applyAlignment="1">
      <alignment vertical="center" wrapText="1"/>
    </xf>
    <xf numFmtId="0" fontId="12" fillId="0" borderId="16" xfId="3" applyFont="1" applyBorder="1" applyAlignment="1">
      <alignment horizontal="center" vertical="center" wrapText="1"/>
    </xf>
    <xf numFmtId="0" fontId="12" fillId="0" borderId="19" xfId="3" applyFont="1" applyBorder="1" applyAlignment="1">
      <alignment horizontal="center" vertical="center" wrapText="1"/>
    </xf>
    <xf numFmtId="0" fontId="12" fillId="0" borderId="17" xfId="3" applyFont="1" applyBorder="1" applyAlignment="1">
      <alignment horizontal="center" vertical="center" wrapText="1"/>
    </xf>
    <xf numFmtId="0" fontId="12" fillId="0" borderId="20" xfId="3" applyFont="1" applyBorder="1" applyAlignment="1">
      <alignment horizontal="center" vertical="center" wrapText="1"/>
    </xf>
    <xf numFmtId="0" fontId="33" fillId="2" borderId="30" xfId="3" applyFont="1" applyFill="1" applyBorder="1" applyAlignment="1">
      <alignment horizontal="center" vertical="center"/>
    </xf>
    <xf numFmtId="0" fontId="33" fillId="2" borderId="11" xfId="3" applyFont="1" applyFill="1" applyBorder="1" applyAlignment="1">
      <alignment horizontal="center" vertical="center"/>
    </xf>
    <xf numFmtId="0" fontId="33" fillId="2" borderId="31" xfId="3" applyFont="1" applyFill="1" applyBorder="1" applyAlignment="1">
      <alignment horizontal="center" vertical="center"/>
    </xf>
    <xf numFmtId="0" fontId="12" fillId="0" borderId="23" xfId="3" applyFont="1" applyBorder="1" applyAlignment="1">
      <alignment horizontal="center" vertical="center"/>
    </xf>
    <xf numFmtId="0" fontId="12" fillId="0" borderId="24" xfId="3" applyFont="1" applyBorder="1" applyAlignment="1">
      <alignment horizontal="center" vertical="center"/>
    </xf>
    <xf numFmtId="0" fontId="12" fillId="0" borderId="25" xfId="3" applyFont="1" applyBorder="1" applyAlignment="1">
      <alignment horizontal="center" vertical="center"/>
    </xf>
    <xf numFmtId="0" fontId="12" fillId="0" borderId="26" xfId="3" applyFont="1" applyBorder="1" applyAlignment="1">
      <alignment horizontal="center" vertical="center"/>
    </xf>
    <xf numFmtId="0" fontId="12" fillId="0" borderId="27" xfId="3" applyFont="1" applyBorder="1" applyAlignment="1">
      <alignment horizontal="center" vertical="center"/>
    </xf>
    <xf numFmtId="0" fontId="12" fillId="0" borderId="28" xfId="3" applyFont="1" applyBorder="1" applyAlignment="1">
      <alignment horizontal="center" vertical="center"/>
    </xf>
    <xf numFmtId="0" fontId="14" fillId="0" borderId="50" xfId="7" applyBorder="1" applyAlignment="1">
      <alignment horizontal="center" vertical="center" wrapText="1"/>
    </xf>
    <xf numFmtId="0" fontId="14" fillId="0" borderId="51" xfId="7" applyBorder="1" applyAlignment="1">
      <alignment horizontal="center" vertical="center" wrapText="1"/>
    </xf>
    <xf numFmtId="0" fontId="14" fillId="0" borderId="52" xfId="7" applyBorder="1" applyAlignment="1">
      <alignment horizontal="center" vertical="center" wrapText="1"/>
    </xf>
    <xf numFmtId="0" fontId="14" fillId="0" borderId="21" xfId="7" applyBorder="1" applyAlignment="1">
      <alignment horizontal="center" vertical="center" wrapText="1"/>
    </xf>
    <xf numFmtId="0" fontId="14" fillId="0" borderId="5" xfId="7" applyBorder="1" applyAlignment="1">
      <alignment horizontal="center" vertical="center" wrapText="1"/>
    </xf>
    <xf numFmtId="0" fontId="14" fillId="0" borderId="22" xfId="7" applyBorder="1" applyAlignment="1">
      <alignment horizontal="center" vertical="center" wrapText="1"/>
    </xf>
    <xf numFmtId="0" fontId="14" fillId="0" borderId="18" xfId="7" applyBorder="1" applyAlignment="1">
      <alignment horizontal="center" vertical="center" wrapText="1"/>
    </xf>
    <xf numFmtId="0" fontId="14" fillId="0" borderId="19" xfId="7" applyBorder="1" applyAlignment="1">
      <alignment horizontal="center" vertical="center" wrapText="1"/>
    </xf>
    <xf numFmtId="0" fontId="14" fillId="0" borderId="20" xfId="7" applyBorder="1" applyAlignment="1">
      <alignment horizontal="center" vertical="center" wrapText="1"/>
    </xf>
    <xf numFmtId="0" fontId="14" fillId="0" borderId="30" xfId="7" applyBorder="1" applyAlignment="1">
      <alignment horizontal="center" vertical="center" wrapText="1"/>
    </xf>
    <xf numFmtId="0" fontId="14" fillId="0" borderId="11" xfId="7" applyBorder="1" applyAlignment="1">
      <alignment horizontal="center" vertical="center" wrapText="1"/>
    </xf>
    <xf numFmtId="0" fontId="14" fillId="0" borderId="31" xfId="7" applyBorder="1" applyAlignment="1">
      <alignment horizontal="center" vertical="center" wrapText="1"/>
    </xf>
    <xf numFmtId="0" fontId="15" fillId="0" borderId="0" xfId="7" applyFont="1" applyAlignment="1">
      <alignment horizontal="center" vertical="center" wrapText="1"/>
    </xf>
    <xf numFmtId="49" fontId="16" fillId="0" borderId="0" xfId="7" applyNumberFormat="1" applyFont="1" applyAlignment="1">
      <alignment horizontal="center" vertical="center"/>
    </xf>
    <xf numFmtId="0" fontId="24" fillId="0" borderId="0" xfId="7" applyFont="1" applyAlignment="1">
      <alignment horizontal="left"/>
    </xf>
    <xf numFmtId="0" fontId="6" fillId="0" borderId="5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</cellXfs>
  <cellStyles count="11">
    <cellStyle name="Moeda" xfId="1" builtinId="4"/>
    <cellStyle name="Moeda 2" xfId="4"/>
    <cellStyle name="Moeda 2 2" xfId="9"/>
    <cellStyle name="Normal" xfId="0" builtinId="0"/>
    <cellStyle name="Normal 2" xfId="3"/>
    <cellStyle name="Normal 3" xfId="7"/>
    <cellStyle name="Normal 4" xfId="10"/>
    <cellStyle name="Porcentagem" xfId="2" builtinId="5"/>
    <cellStyle name="Porcentagem 2" xfId="5"/>
    <cellStyle name="Porcentagem 2 3 2" xfId="6"/>
    <cellStyle name="Vírgula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aroldo\Meus%20documentos\GEOSOLO\PAVIMENT_VG\Medi&#231;&#227;o%20n&#186;%20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aroldo\Meus%20documentos\GEOSOLO\PAVIMENT_VG\Med_5_marajoar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iz1\c\EXCEL\CECAV\OR&#199;CILN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ório-5ª med."/>
      <sheetName val="RESUMO-DVOP"/>
      <sheetName val="REAJUSTE "/>
      <sheetName val="Rem. e limpeza "/>
      <sheetName val="Cubação - Teórica"/>
      <sheetName val="DMT - TEORICO "/>
      <sheetName val="Cub.-Med 5"/>
      <sheetName val="DMT-5ª MEDIÇÃO "/>
      <sheetName val="Cronograma Físico-Financeiro"/>
      <sheetName val="Cronograma Semanal"/>
      <sheetName val="Bueiros"/>
      <sheetName val="Regula"/>
      <sheetName val="Sub-base"/>
      <sheetName val="Base"/>
      <sheetName val="Imprimação"/>
      <sheetName val="CBUQ"/>
      <sheetName val="Colchão drenante"/>
      <sheetName val="TSS"/>
      <sheetName val="TSD-FOG"/>
      <sheetName val="AGREGADOS"/>
      <sheetName val="Pintura"/>
      <sheetName val="Grama"/>
      <sheetName val="Transporte de brita"/>
      <sheetName val="DRENO"/>
      <sheetName val="DRENO SALDO"/>
      <sheetName val="AÇO CA-50"/>
      <sheetName val="AÇO CA-50 (2)"/>
      <sheetName val="DMT - TEORICO 2"/>
      <sheetName val="Acumul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6">
          <cell r="J36">
            <v>39224</v>
          </cell>
          <cell r="M36">
            <v>39224</v>
          </cell>
        </row>
      </sheetData>
      <sheetData sheetId="12">
        <row r="36">
          <cell r="U36">
            <v>228419.09999999998</v>
          </cell>
        </row>
      </sheetData>
      <sheetData sheetId="13">
        <row r="39">
          <cell r="U39">
            <v>263049.59999999998</v>
          </cell>
        </row>
        <row r="40">
          <cell r="U40">
            <v>13152.48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"/>
      <sheetName val="MED_5"/>
      <sheetName val="REL MED_5"/>
      <sheetName val="Relatório-1ª med."/>
      <sheetName val="DRENA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/>
      <sheetData sheetId="1" refreshError="1">
        <row r="38">
          <cell r="D38">
            <v>0.2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13">
          <cell r="J13">
            <v>1350.16</v>
          </cell>
        </row>
        <row r="30">
          <cell r="J30">
            <v>1189.9100000000001</v>
          </cell>
        </row>
        <row r="39">
          <cell r="J39">
            <v>11246.3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000"/>
  <sheetViews>
    <sheetView workbookViewId="0">
      <selection activeCell="D7" sqref="D7"/>
    </sheetView>
  </sheetViews>
  <sheetFormatPr defaultColWidth="12.625" defaultRowHeight="15" customHeight="1" x14ac:dyDescent="0.2"/>
  <cols>
    <col min="1" max="1" width="3.75" style="102" customWidth="1"/>
    <col min="2" max="2" width="54.25" style="102" customWidth="1"/>
    <col min="3" max="3" width="8.625" style="102" customWidth="1"/>
    <col min="4" max="4" width="21.875" style="102" bestFit="1" customWidth="1"/>
    <col min="5" max="25" width="8" style="102" customWidth="1"/>
    <col min="26" max="16384" width="12.625" style="102"/>
  </cols>
  <sheetData>
    <row r="1" spans="1:24" ht="14.25" customHeight="1" x14ac:dyDescent="0.25">
      <c r="A1" s="237" t="s">
        <v>0</v>
      </c>
      <c r="B1" s="238"/>
      <c r="C1" s="238"/>
      <c r="D1" s="23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4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4.25" customHeight="1" x14ac:dyDescent="0.25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4.25" customHeight="1" x14ac:dyDescent="0.2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4.25" customHeight="1" x14ac:dyDescent="0.25">
      <c r="A5" s="239" t="s">
        <v>2</v>
      </c>
      <c r="B5" s="238"/>
      <c r="C5" s="238"/>
      <c r="D5" s="23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63" x14ac:dyDescent="0.25">
      <c r="A6" s="3">
        <v>1</v>
      </c>
      <c r="B6" s="240" t="s">
        <v>116</v>
      </c>
      <c r="C6" s="231"/>
      <c r="D6" s="40" t="s">
        <v>1185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31.5" x14ac:dyDescent="0.25">
      <c r="A7" s="3">
        <v>2</v>
      </c>
      <c r="B7" s="229" t="s">
        <v>3</v>
      </c>
      <c r="C7" s="231"/>
      <c r="D7" s="40" t="s">
        <v>948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4.25" customHeight="1" x14ac:dyDescent="0.25">
      <c r="A8" s="3">
        <v>3</v>
      </c>
      <c r="B8" s="229" t="s">
        <v>4</v>
      </c>
      <c r="C8" s="231"/>
      <c r="D8" s="38">
        <v>9366.57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36" customHeight="1" x14ac:dyDescent="0.25">
      <c r="A9" s="3">
        <v>4</v>
      </c>
      <c r="B9" s="229" t="s">
        <v>5</v>
      </c>
      <c r="C9" s="231"/>
      <c r="D9" s="40" t="s">
        <v>947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4.25" customHeight="1" x14ac:dyDescent="0.25">
      <c r="A10" s="3">
        <v>5</v>
      </c>
      <c r="B10" s="229" t="s">
        <v>6</v>
      </c>
      <c r="C10" s="231"/>
      <c r="D10" s="39">
        <v>44317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4.25" customHeight="1" x14ac:dyDescent="0.25">
      <c r="A11" s="3">
        <v>6</v>
      </c>
      <c r="B11" s="240" t="s">
        <v>118</v>
      </c>
      <c r="C11" s="231"/>
      <c r="D11" s="41">
        <v>3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s="133" customFormat="1" ht="14.25" customHeight="1" x14ac:dyDescent="0.25">
      <c r="A12" s="148">
        <v>7</v>
      </c>
      <c r="B12" s="242" t="s">
        <v>125</v>
      </c>
      <c r="C12" s="234"/>
      <c r="D12" s="149">
        <v>1100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s="143" customFormat="1" ht="14.25" customHeight="1" x14ac:dyDescent="0.25">
      <c r="A13" s="150">
        <v>8</v>
      </c>
      <c r="B13" s="243" t="s">
        <v>949</v>
      </c>
      <c r="C13" s="243"/>
      <c r="D13" s="151">
        <v>27.03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s="143" customFormat="1" ht="14.25" customHeight="1" x14ac:dyDescent="0.25">
      <c r="A14" s="150">
        <v>9</v>
      </c>
      <c r="B14" s="243" t="s">
        <v>950</v>
      </c>
      <c r="C14" s="243"/>
      <c r="D14" s="153">
        <v>21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4.2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4.25" customHeight="1" x14ac:dyDescent="0.25">
      <c r="A16" s="2" t="s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4.25" customHeight="1" x14ac:dyDescent="0.25">
      <c r="A17" s="5">
        <v>1</v>
      </c>
      <c r="B17" s="232" t="s">
        <v>8</v>
      </c>
      <c r="C17" s="231"/>
      <c r="D17" s="5" t="s">
        <v>9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4.25" customHeight="1" x14ac:dyDescent="0.25">
      <c r="A18" s="3" t="s">
        <v>10</v>
      </c>
      <c r="B18" s="229" t="s">
        <v>11</v>
      </c>
      <c r="C18" s="231"/>
      <c r="D18" s="6">
        <f>D8</f>
        <v>9366.57</v>
      </c>
      <c r="E18" s="1"/>
      <c r="F18" s="1"/>
      <c r="G18" s="7"/>
      <c r="H18" s="7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4.25" customHeight="1" x14ac:dyDescent="0.25">
      <c r="A19" s="3" t="s">
        <v>12</v>
      </c>
      <c r="B19" s="241" t="s">
        <v>13</v>
      </c>
      <c r="C19" s="231"/>
      <c r="D19" s="6">
        <v>0</v>
      </c>
      <c r="E19" s="1"/>
      <c r="F19" s="1"/>
      <c r="G19" s="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4.25" customHeight="1" x14ac:dyDescent="0.25">
      <c r="A20" s="3" t="s">
        <v>14</v>
      </c>
      <c r="B20" s="229" t="s">
        <v>15</v>
      </c>
      <c r="C20" s="231"/>
      <c r="D20" s="6">
        <v>0</v>
      </c>
      <c r="E20" s="1"/>
      <c r="F20" s="1"/>
      <c r="G20" s="8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4.25" customHeight="1" x14ac:dyDescent="0.25">
      <c r="A21" s="3" t="s">
        <v>16</v>
      </c>
      <c r="B21" s="229" t="s">
        <v>17</v>
      </c>
      <c r="C21" s="231"/>
      <c r="D21" s="6"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4.25" customHeight="1" x14ac:dyDescent="0.25">
      <c r="A22" s="3" t="s">
        <v>18</v>
      </c>
      <c r="B22" s="229" t="s">
        <v>19</v>
      </c>
      <c r="C22" s="231"/>
      <c r="D22" s="6">
        <v>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4.25" customHeight="1" x14ac:dyDescent="0.25">
      <c r="A23" s="3" t="s">
        <v>20</v>
      </c>
      <c r="B23" s="229" t="s">
        <v>21</v>
      </c>
      <c r="C23" s="231"/>
      <c r="D23" s="6"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4.25" customHeight="1" x14ac:dyDescent="0.25">
      <c r="A24" s="3" t="s">
        <v>22</v>
      </c>
      <c r="B24" s="229" t="s">
        <v>23</v>
      </c>
      <c r="C24" s="231"/>
      <c r="D24" s="6"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4.25" customHeight="1" x14ac:dyDescent="0.25">
      <c r="A25" s="232" t="s">
        <v>24</v>
      </c>
      <c r="B25" s="233"/>
      <c r="C25" s="231"/>
      <c r="D25" s="9">
        <f>SUM(D18:D24)</f>
        <v>9366.57</v>
      </c>
      <c r="E25" s="1"/>
      <c r="F25" s="10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4.2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4.25" customHeight="1" x14ac:dyDescent="0.25">
      <c r="A27" s="2" t="s">
        <v>25</v>
      </c>
      <c r="B27" s="1"/>
      <c r="C27" s="1"/>
      <c r="D27" s="1"/>
      <c r="E27" s="1"/>
      <c r="F27" s="1"/>
      <c r="G27" s="1"/>
      <c r="H27" s="10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4.2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4.25" customHeight="1" x14ac:dyDescent="0.25">
      <c r="A29" s="2" t="s">
        <v>26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4.25" customHeight="1" x14ac:dyDescent="0.25">
      <c r="A30" s="5" t="s">
        <v>27</v>
      </c>
      <c r="B30" s="232" t="s">
        <v>28</v>
      </c>
      <c r="C30" s="231"/>
      <c r="D30" s="5" t="s">
        <v>9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4.25" customHeight="1" x14ac:dyDescent="0.25">
      <c r="A31" s="3" t="s">
        <v>10</v>
      </c>
      <c r="B31" s="229" t="s">
        <v>29</v>
      </c>
      <c r="C31" s="231"/>
      <c r="D31" s="6">
        <f>D25/12</f>
        <v>780.54750000000001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4.25" customHeight="1" x14ac:dyDescent="0.25">
      <c r="A32" s="3" t="s">
        <v>12</v>
      </c>
      <c r="B32" s="229" t="s">
        <v>30</v>
      </c>
      <c r="C32" s="231"/>
      <c r="D32" s="6">
        <f>D25*(1+1/3)/12</f>
        <v>1040.7299999999998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4.25" customHeight="1" x14ac:dyDescent="0.25">
      <c r="A33" s="232" t="s">
        <v>24</v>
      </c>
      <c r="B33" s="233"/>
      <c r="C33" s="231"/>
      <c r="D33" s="9">
        <f>SUM(D31:D32)</f>
        <v>1821.2774999999997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4.2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4.25" customHeight="1" x14ac:dyDescent="0.25">
      <c r="A35" s="2" t="s">
        <v>31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ht="14.25" customHeight="1" x14ac:dyDescent="0.25">
      <c r="A36" s="5" t="s">
        <v>32</v>
      </c>
      <c r="B36" s="5" t="s">
        <v>33</v>
      </c>
      <c r="C36" s="11" t="s">
        <v>34</v>
      </c>
      <c r="D36" s="5" t="s">
        <v>9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14.25" customHeight="1" x14ac:dyDescent="0.25">
      <c r="A37" s="3" t="s">
        <v>10</v>
      </c>
      <c r="B37" s="4" t="s">
        <v>35</v>
      </c>
      <c r="C37" s="12">
        <v>0</v>
      </c>
      <c r="D37" s="6">
        <f t="shared" ref="D37:D44" si="0">(D$25+D$33)*C37%</f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4.25" customHeight="1" x14ac:dyDescent="0.25">
      <c r="A38" s="3" t="s">
        <v>12</v>
      </c>
      <c r="B38" s="4" t="s">
        <v>36</v>
      </c>
      <c r="C38" s="12">
        <v>2.5</v>
      </c>
      <c r="D38" s="6">
        <f t="shared" si="0"/>
        <v>279.69618750000001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4.25" customHeight="1" x14ac:dyDescent="0.25">
      <c r="A39" s="3" t="s">
        <v>14</v>
      </c>
      <c r="B39" s="4" t="s">
        <v>37</v>
      </c>
      <c r="C39" s="12">
        <f>3*2</f>
        <v>6</v>
      </c>
      <c r="D39" s="6">
        <f t="shared" si="0"/>
        <v>671.27085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4.25" customHeight="1" x14ac:dyDescent="0.25">
      <c r="A40" s="3" t="s">
        <v>16</v>
      </c>
      <c r="B40" s="4" t="s">
        <v>38</v>
      </c>
      <c r="C40" s="12">
        <v>1.5</v>
      </c>
      <c r="D40" s="6">
        <f t="shared" si="0"/>
        <v>167.8177125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4.25" customHeight="1" x14ac:dyDescent="0.25">
      <c r="A41" s="3" t="s">
        <v>18</v>
      </c>
      <c r="B41" s="4" t="s">
        <v>39</v>
      </c>
      <c r="C41" s="12">
        <v>1</v>
      </c>
      <c r="D41" s="6">
        <f t="shared" si="0"/>
        <v>111.87847499999999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4.25" customHeight="1" x14ac:dyDescent="0.25">
      <c r="A42" s="3" t="s">
        <v>20</v>
      </c>
      <c r="B42" s="4" t="s">
        <v>40</v>
      </c>
      <c r="C42" s="12">
        <v>0.6</v>
      </c>
      <c r="D42" s="6">
        <f t="shared" si="0"/>
        <v>67.127084999999994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4.25" customHeight="1" x14ac:dyDescent="0.25">
      <c r="A43" s="3" t="s">
        <v>22</v>
      </c>
      <c r="B43" s="4" t="s">
        <v>41</v>
      </c>
      <c r="C43" s="12">
        <v>0.2</v>
      </c>
      <c r="D43" s="6">
        <f t="shared" si="0"/>
        <v>22.375695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4.25" customHeight="1" x14ac:dyDescent="0.25">
      <c r="A44" s="3" t="s">
        <v>42</v>
      </c>
      <c r="B44" s="4" t="s">
        <v>43</v>
      </c>
      <c r="C44" s="12">
        <v>8</v>
      </c>
      <c r="D44" s="6">
        <f t="shared" si="0"/>
        <v>895.02779999999996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4.25" customHeight="1" x14ac:dyDescent="0.25">
      <c r="A45" s="232" t="s">
        <v>24</v>
      </c>
      <c r="B45" s="231"/>
      <c r="C45" s="13">
        <f t="shared" ref="C45:D45" si="1">SUM(C37:C44)</f>
        <v>19.799999999999997</v>
      </c>
      <c r="D45" s="13">
        <f t="shared" si="1"/>
        <v>2215.1938049999999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4.2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4.25" customHeight="1" x14ac:dyDescent="0.25">
      <c r="A47" s="2" t="s">
        <v>44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4.25" customHeight="1" x14ac:dyDescent="0.25">
      <c r="A48" s="5" t="s">
        <v>45</v>
      </c>
      <c r="B48" s="232" t="s">
        <v>46</v>
      </c>
      <c r="C48" s="231"/>
      <c r="D48" s="5" t="s">
        <v>9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4.25" customHeight="1" x14ac:dyDescent="0.25">
      <c r="A49" s="3" t="s">
        <v>10</v>
      </c>
      <c r="B49" s="229" t="s">
        <v>47</v>
      </c>
      <c r="C49" s="231"/>
      <c r="D49" s="6"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4.25" customHeight="1" x14ac:dyDescent="0.25">
      <c r="A50" s="3" t="s">
        <v>12</v>
      </c>
      <c r="B50" s="229" t="s">
        <v>48</v>
      </c>
      <c r="C50" s="231"/>
      <c r="D50" s="6">
        <f>D13*D14</f>
        <v>567.63</v>
      </c>
      <c r="E50" s="25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4.25" customHeight="1" x14ac:dyDescent="0.25">
      <c r="A51" s="3" t="s">
        <v>14</v>
      </c>
      <c r="B51" s="229" t="s">
        <v>49</v>
      </c>
      <c r="C51" s="231"/>
      <c r="D51" s="6"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4.25" customHeight="1" x14ac:dyDescent="0.25">
      <c r="A52" s="3" t="s">
        <v>16</v>
      </c>
      <c r="B52" s="229" t="s">
        <v>50</v>
      </c>
      <c r="C52" s="231"/>
      <c r="D52" s="6"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4.25" customHeight="1" x14ac:dyDescent="0.25">
      <c r="A53" s="232" t="s">
        <v>24</v>
      </c>
      <c r="B53" s="233"/>
      <c r="C53" s="231"/>
      <c r="D53" s="9">
        <f>SUM(D49:D52)</f>
        <v>567.63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4.2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4.25" customHeight="1" x14ac:dyDescent="0.25">
      <c r="A55" s="2" t="s">
        <v>51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4.25" customHeight="1" x14ac:dyDescent="0.25">
      <c r="A56" s="5">
        <v>2</v>
      </c>
      <c r="B56" s="232" t="s">
        <v>52</v>
      </c>
      <c r="C56" s="231"/>
      <c r="D56" s="5" t="s">
        <v>9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4.25" customHeight="1" x14ac:dyDescent="0.25">
      <c r="A57" s="3" t="s">
        <v>27</v>
      </c>
      <c r="B57" s="229" t="s">
        <v>28</v>
      </c>
      <c r="C57" s="231"/>
      <c r="D57" s="6">
        <f>D33</f>
        <v>1821.2774999999997</v>
      </c>
      <c r="E57" s="14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4.25" customHeight="1" x14ac:dyDescent="0.25">
      <c r="A58" s="3" t="s">
        <v>32</v>
      </c>
      <c r="B58" s="229" t="s">
        <v>33</v>
      </c>
      <c r="C58" s="231"/>
      <c r="D58" s="6">
        <f>D45</f>
        <v>2215.1938049999999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4.25" customHeight="1" x14ac:dyDescent="0.25">
      <c r="A59" s="3" t="s">
        <v>45</v>
      </c>
      <c r="B59" s="229" t="s">
        <v>46</v>
      </c>
      <c r="C59" s="231"/>
      <c r="D59" s="6">
        <f>D53</f>
        <v>567.63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4.25" customHeight="1" x14ac:dyDescent="0.25">
      <c r="A60" s="232" t="s">
        <v>24</v>
      </c>
      <c r="B60" s="233"/>
      <c r="C60" s="231"/>
      <c r="D60" s="9">
        <f>SUM(D57:D59)</f>
        <v>4604.1013049999992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14.2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4.25" customHeight="1" x14ac:dyDescent="0.25">
      <c r="A62" s="2" t="s">
        <v>53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4.25" customHeight="1" x14ac:dyDescent="0.25">
      <c r="A63" s="5">
        <v>3</v>
      </c>
      <c r="B63" s="232" t="s">
        <v>54</v>
      </c>
      <c r="C63" s="234"/>
      <c r="D63" s="5" t="s">
        <v>9</v>
      </c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14.25" customHeight="1" x14ac:dyDescent="0.25">
      <c r="A64" s="3" t="s">
        <v>10</v>
      </c>
      <c r="B64" s="154" t="s">
        <v>55</v>
      </c>
      <c r="C64" s="156">
        <v>0.1</v>
      </c>
      <c r="D64" s="162">
        <f>C64*(D25+D33)/12</f>
        <v>93.232062499999998</v>
      </c>
      <c r="E64" s="10"/>
      <c r="F64" s="10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4.25" customHeight="1" x14ac:dyDescent="0.25">
      <c r="A65" s="3" t="s">
        <v>12</v>
      </c>
      <c r="B65" s="227" t="s">
        <v>56</v>
      </c>
      <c r="C65" s="228"/>
      <c r="D65" s="15">
        <f>8%*D64</f>
        <v>7.4585650000000001</v>
      </c>
      <c r="E65" s="10"/>
      <c r="F65" s="10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4.25" customHeight="1" x14ac:dyDescent="0.25">
      <c r="A66" s="3" t="s">
        <v>14</v>
      </c>
      <c r="B66" s="235" t="s">
        <v>57</v>
      </c>
      <c r="C66" s="236"/>
      <c r="D66" s="15">
        <f>C64*40%*D44</f>
        <v>35.801112000000003</v>
      </c>
      <c r="E66" s="10"/>
      <c r="F66" s="10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4.25" customHeight="1" x14ac:dyDescent="0.25">
      <c r="A67" s="3" t="s">
        <v>16</v>
      </c>
      <c r="B67" s="154" t="s">
        <v>58</v>
      </c>
      <c r="C67" s="156">
        <f>1-C64</f>
        <v>0.9</v>
      </c>
      <c r="D67" s="162">
        <f>C67*7/30/12*(D25+D33)</f>
        <v>195.78733124999997</v>
      </c>
      <c r="E67" s="10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4.25" customHeight="1" x14ac:dyDescent="0.25">
      <c r="A68" s="3" t="s">
        <v>18</v>
      </c>
      <c r="B68" s="227" t="s">
        <v>59</v>
      </c>
      <c r="C68" s="228"/>
      <c r="D68" s="15">
        <f>C45%*D67</f>
        <v>38.765891587499986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4.25" customHeight="1" x14ac:dyDescent="0.25">
      <c r="A69" s="3" t="s">
        <v>20</v>
      </c>
      <c r="B69" s="229" t="s">
        <v>60</v>
      </c>
      <c r="C69" s="230"/>
      <c r="D69" s="15">
        <f>C67*40%*D44</f>
        <v>322.21000800000002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4.25" customHeight="1" x14ac:dyDescent="0.25">
      <c r="A70" s="232" t="s">
        <v>24</v>
      </c>
      <c r="B70" s="233"/>
      <c r="C70" s="231"/>
      <c r="D70" s="16">
        <f>SUM(D64:D69)</f>
        <v>693.25497033750003</v>
      </c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14.25" customHeight="1" x14ac:dyDescent="0.25">
      <c r="A71" s="1"/>
      <c r="B71" s="1"/>
      <c r="C71" s="1"/>
      <c r="D71" s="17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4.25" customHeight="1" x14ac:dyDescent="0.25">
      <c r="A72" s="2" t="s">
        <v>61</v>
      </c>
      <c r="B72" s="2"/>
      <c r="C72" s="2"/>
      <c r="D72" s="101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14.25" customHeight="1" x14ac:dyDescent="0.25">
      <c r="A73" s="1"/>
      <c r="B73" s="1"/>
      <c r="C73" s="1"/>
      <c r="D73" s="17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4.25" customHeight="1" x14ac:dyDescent="0.25">
      <c r="A74" s="2" t="s">
        <v>62</v>
      </c>
      <c r="B74" s="2"/>
      <c r="C74" s="2"/>
      <c r="D74" s="101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4.25" customHeight="1" x14ac:dyDescent="0.25">
      <c r="A75" s="5" t="s">
        <v>63</v>
      </c>
      <c r="B75" s="232" t="s">
        <v>64</v>
      </c>
      <c r="C75" s="231"/>
      <c r="D75" s="5" t="s">
        <v>9</v>
      </c>
      <c r="E75" s="2"/>
      <c r="F75" s="2"/>
      <c r="G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4.25" customHeight="1" x14ac:dyDescent="0.25">
      <c r="A76" s="3" t="s">
        <v>10</v>
      </c>
      <c r="B76" s="229" t="s">
        <v>65</v>
      </c>
      <c r="C76" s="231"/>
      <c r="D76" s="15">
        <v>0</v>
      </c>
      <c r="E76" s="1"/>
      <c r="F76" s="1"/>
      <c r="G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4.25" customHeight="1" x14ac:dyDescent="0.25">
      <c r="A77" s="3" t="s">
        <v>12</v>
      </c>
      <c r="B77" s="229" t="s">
        <v>945</v>
      </c>
      <c r="C77" s="231"/>
      <c r="D77" s="15">
        <f>(D25+D60+D70)/D14*'Estimativa reposição ausências'!F17/12</f>
        <v>531.7048192468709</v>
      </c>
      <c r="E77" s="1"/>
      <c r="F77" s="1"/>
      <c r="G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4.25" customHeight="1" x14ac:dyDescent="0.25">
      <c r="A78" s="232" t="s">
        <v>24</v>
      </c>
      <c r="B78" s="233"/>
      <c r="C78" s="231"/>
      <c r="D78" s="16">
        <f>SUM(D76:D77)</f>
        <v>531.7048192468709</v>
      </c>
      <c r="E78" s="2"/>
      <c r="F78" s="2"/>
      <c r="G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14.25" customHeight="1" x14ac:dyDescent="0.25">
      <c r="A79" s="1"/>
      <c r="B79" s="1"/>
      <c r="C79" s="1"/>
      <c r="D79" s="17"/>
      <c r="E79" s="1"/>
      <c r="F79" s="1"/>
      <c r="G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4.25" customHeight="1" x14ac:dyDescent="0.25">
      <c r="A80" s="2" t="s">
        <v>66</v>
      </c>
      <c r="B80" s="2"/>
      <c r="C80" s="2"/>
      <c r="D80" s="101"/>
      <c r="E80" s="2"/>
      <c r="F80" s="2"/>
      <c r="G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4.25" customHeight="1" x14ac:dyDescent="0.25">
      <c r="A81" s="5" t="s">
        <v>67</v>
      </c>
      <c r="B81" s="232" t="s">
        <v>68</v>
      </c>
      <c r="C81" s="231"/>
      <c r="D81" s="5" t="s">
        <v>9</v>
      </c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14.25" customHeight="1" x14ac:dyDescent="0.25">
      <c r="A82" s="3" t="s">
        <v>10</v>
      </c>
      <c r="B82" s="229" t="s">
        <v>69</v>
      </c>
      <c r="C82" s="231"/>
      <c r="D82" s="6"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4.25" customHeight="1" x14ac:dyDescent="0.25">
      <c r="A83" s="232" t="s">
        <v>24</v>
      </c>
      <c r="B83" s="233"/>
      <c r="C83" s="231"/>
      <c r="D83" s="9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4.2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4.25" customHeight="1" x14ac:dyDescent="0.25">
      <c r="A85" s="2" t="s">
        <v>70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4.25" customHeight="1" x14ac:dyDescent="0.25">
      <c r="A86" s="5">
        <v>4</v>
      </c>
      <c r="B86" s="232" t="s">
        <v>71</v>
      </c>
      <c r="C86" s="231"/>
      <c r="D86" s="5" t="s">
        <v>9</v>
      </c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4.25" customHeight="1" x14ac:dyDescent="0.25">
      <c r="A87" s="3" t="s">
        <v>63</v>
      </c>
      <c r="B87" s="229" t="s">
        <v>72</v>
      </c>
      <c r="C87" s="231"/>
      <c r="D87" s="18">
        <f>D77</f>
        <v>531.7048192468709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4.25" customHeight="1" x14ac:dyDescent="0.25">
      <c r="A88" s="3" t="s">
        <v>67</v>
      </c>
      <c r="B88" s="229" t="s">
        <v>73</v>
      </c>
      <c r="C88" s="231"/>
      <c r="D88" s="6">
        <f>D82</f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4.25" customHeight="1" x14ac:dyDescent="0.25">
      <c r="A89" s="232" t="s">
        <v>24</v>
      </c>
      <c r="B89" s="233"/>
      <c r="C89" s="231"/>
      <c r="D89" s="19">
        <f>SUM(D87:D88)</f>
        <v>531.7048192468709</v>
      </c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14.2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4.25" customHeight="1" x14ac:dyDescent="0.25">
      <c r="A91" s="2" t="s">
        <v>74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4.25" customHeight="1" x14ac:dyDescent="0.25">
      <c r="A92" s="5">
        <v>5</v>
      </c>
      <c r="B92" s="232" t="s">
        <v>75</v>
      </c>
      <c r="C92" s="231"/>
      <c r="D92" s="5" t="s">
        <v>9</v>
      </c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4.25" customHeight="1" x14ac:dyDescent="0.25">
      <c r="A93" s="3" t="s">
        <v>10</v>
      </c>
      <c r="B93" s="229" t="s">
        <v>76</v>
      </c>
      <c r="C93" s="231"/>
      <c r="D93" s="6"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4.25" customHeight="1" x14ac:dyDescent="0.25">
      <c r="A94" s="3" t="s">
        <v>12</v>
      </c>
      <c r="B94" s="229" t="s">
        <v>77</v>
      </c>
      <c r="C94" s="231"/>
      <c r="D94" s="6"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4.25" customHeight="1" x14ac:dyDescent="0.25">
      <c r="A95" s="3" t="s">
        <v>14</v>
      </c>
      <c r="B95" s="229" t="s">
        <v>91</v>
      </c>
      <c r="C95" s="231"/>
      <c r="D95" s="6"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4.25" customHeight="1" x14ac:dyDescent="0.25">
      <c r="A96" s="3" t="s">
        <v>16</v>
      </c>
      <c r="B96" s="229" t="s">
        <v>92</v>
      </c>
      <c r="C96" s="231"/>
      <c r="D96" s="6"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4.25" customHeight="1" x14ac:dyDescent="0.25">
      <c r="A97" s="232" t="s">
        <v>24</v>
      </c>
      <c r="B97" s="233"/>
      <c r="C97" s="231"/>
      <c r="D97" s="19">
        <f>SUM(D93:D96)</f>
        <v>0</v>
      </c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14.25" customHeight="1" x14ac:dyDescent="0.25">
      <c r="A98" s="101"/>
      <c r="B98" s="101"/>
      <c r="C98" s="101"/>
      <c r="D98" s="20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4.25" customHeight="1" x14ac:dyDescent="0.25">
      <c r="A99" s="232" t="s">
        <v>78</v>
      </c>
      <c r="B99" s="233"/>
      <c r="C99" s="231"/>
      <c r="D99" s="9">
        <f>D25+D60+D70+D89+D97</f>
        <v>15195.631094584371</v>
      </c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4.2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4.25" customHeight="1" x14ac:dyDescent="0.25">
      <c r="A101" s="2" t="s">
        <v>79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4.25" customHeight="1" x14ac:dyDescent="0.25">
      <c r="A102" s="5">
        <v>6</v>
      </c>
      <c r="B102" s="5" t="s">
        <v>80</v>
      </c>
      <c r="C102" s="11" t="s">
        <v>34</v>
      </c>
      <c r="D102" s="5" t="s">
        <v>9</v>
      </c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4.25" customHeight="1" x14ac:dyDescent="0.25">
      <c r="A103" s="3" t="s">
        <v>10</v>
      </c>
      <c r="B103" s="4" t="s">
        <v>81</v>
      </c>
      <c r="C103" s="21">
        <f>'COMPOSIÇÃO BDI'!D5</f>
        <v>6.0699999999999994</v>
      </c>
      <c r="D103" s="22">
        <f>D99*C103%</f>
        <v>922.37480744127129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4.25" customHeight="1" x14ac:dyDescent="0.25">
      <c r="A104" s="3" t="s">
        <v>12</v>
      </c>
      <c r="B104" s="4" t="s">
        <v>82</v>
      </c>
      <c r="C104" s="21">
        <f>'COMPOSIÇÃO BDI'!D9</f>
        <v>7.4</v>
      </c>
      <c r="D104" s="22">
        <f>(D99+D103)*C104%</f>
        <v>1192.7324367498977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4.25" customHeight="1" x14ac:dyDescent="0.25">
      <c r="A105" s="3" t="s">
        <v>14</v>
      </c>
      <c r="B105" s="4" t="s">
        <v>83</v>
      </c>
      <c r="C105" s="21">
        <f>SUM(C106:C109)</f>
        <v>10.15</v>
      </c>
      <c r="D105" s="22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4.25" customHeight="1" x14ac:dyDescent="0.25">
      <c r="A106" s="4"/>
      <c r="B106" s="4" t="s">
        <v>84</v>
      </c>
      <c r="C106" s="21">
        <f>'COMPOSIÇÃO BDI'!D14</f>
        <v>2</v>
      </c>
      <c r="D106" s="22">
        <f>(D99+D$103+D$104)/(1-C$105%)*C106%</f>
        <v>385.32528300001206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4.25" customHeight="1" x14ac:dyDescent="0.25">
      <c r="A107" s="4"/>
      <c r="B107" s="37" t="s">
        <v>85</v>
      </c>
      <c r="C107" s="21">
        <f>'COMPOSIÇÃO BDI'!D13</f>
        <v>3</v>
      </c>
      <c r="D107" s="22">
        <f>(D99+D$103+D$104)/(1-C$105%)*C107%</f>
        <v>577.98792450001804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4.25" customHeight="1" x14ac:dyDescent="0.25">
      <c r="A108" s="4"/>
      <c r="B108" s="37" t="s">
        <v>163</v>
      </c>
      <c r="C108" s="21">
        <f>'COMPOSIÇÃO BDI'!D15</f>
        <v>4.5</v>
      </c>
      <c r="D108" s="22">
        <f>(D99+D$103+D$104)/(1-C$105%)*C108%</f>
        <v>866.98188675002712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4.25" customHeight="1" x14ac:dyDescent="0.25">
      <c r="A109" s="4"/>
      <c r="B109" s="4" t="s">
        <v>86</v>
      </c>
      <c r="C109" s="21">
        <f>'COMPOSIÇÃO BDI'!D12</f>
        <v>0.65</v>
      </c>
      <c r="D109" s="22">
        <f>(D99+D$103+D$104)/(1-C$105%)*C109%</f>
        <v>125.23071697500393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4.25" customHeight="1" x14ac:dyDescent="0.25">
      <c r="A110" s="232" t="s">
        <v>24</v>
      </c>
      <c r="B110" s="231"/>
      <c r="C110" s="11"/>
      <c r="D110" s="9">
        <f>SUM(D103:D109)</f>
        <v>4070.63305541623</v>
      </c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14.2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4.25" customHeight="1" x14ac:dyDescent="0.25">
      <c r="A112" s="2" t="s">
        <v>87</v>
      </c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5" ht="14.25" customHeight="1" x14ac:dyDescent="0.25">
      <c r="A113" s="11"/>
      <c r="B113" s="232" t="s">
        <v>88</v>
      </c>
      <c r="C113" s="231"/>
      <c r="D113" s="5" t="s">
        <v>9</v>
      </c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5" ht="14.25" customHeight="1" x14ac:dyDescent="0.25">
      <c r="A114" s="3" t="s">
        <v>10</v>
      </c>
      <c r="B114" s="229" t="s">
        <v>7</v>
      </c>
      <c r="C114" s="231"/>
      <c r="D114" s="6">
        <f>D25</f>
        <v>9366.57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5" ht="14.25" customHeight="1" x14ac:dyDescent="0.25">
      <c r="A115" s="3" t="s">
        <v>12</v>
      </c>
      <c r="B115" s="229" t="s">
        <v>25</v>
      </c>
      <c r="C115" s="231"/>
      <c r="D115" s="6">
        <f>D60</f>
        <v>4604.1013049999992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5" ht="14.25" customHeight="1" x14ac:dyDescent="0.25">
      <c r="A116" s="3" t="s">
        <v>14</v>
      </c>
      <c r="B116" s="229" t="s">
        <v>53</v>
      </c>
      <c r="C116" s="231"/>
      <c r="D116" s="6">
        <f>D70</f>
        <v>693.25497033750003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5" ht="14.25" customHeight="1" x14ac:dyDescent="0.25">
      <c r="A117" s="3" t="s">
        <v>16</v>
      </c>
      <c r="B117" s="229" t="s">
        <v>61</v>
      </c>
      <c r="C117" s="231"/>
      <c r="D117" s="6">
        <f>D89</f>
        <v>531.7048192468709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5" ht="14.25" customHeight="1" x14ac:dyDescent="0.25">
      <c r="A118" s="3" t="s">
        <v>18</v>
      </c>
      <c r="B118" s="229" t="s">
        <v>74</v>
      </c>
      <c r="C118" s="231"/>
      <c r="D118" s="6">
        <f>D97</f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4.25" customHeight="1" x14ac:dyDescent="0.25">
      <c r="A119" s="232" t="s">
        <v>89</v>
      </c>
      <c r="B119" s="233"/>
      <c r="C119" s="231"/>
      <c r="D119" s="9">
        <f>SUM(D114:D118)</f>
        <v>15195.631094584371</v>
      </c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ht="14.25" customHeight="1" x14ac:dyDescent="0.25">
      <c r="A120" s="3" t="s">
        <v>20</v>
      </c>
      <c r="B120" s="229" t="s">
        <v>79</v>
      </c>
      <c r="C120" s="231"/>
      <c r="D120" s="6">
        <f>D110</f>
        <v>4070.63305541623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4.25" customHeight="1" x14ac:dyDescent="0.25">
      <c r="A121" s="232" t="s">
        <v>90</v>
      </c>
      <c r="B121" s="233"/>
      <c r="C121" s="231"/>
      <c r="D121" s="9">
        <f>D119+D120</f>
        <v>19266.264150000599</v>
      </c>
      <c r="E121" s="14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4.2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4.2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4.2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4.2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4.2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4.2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4.2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4.2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4.2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4.2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4.2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4.2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4.2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4.2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4.2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4.2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4.2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4.2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4.2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4.2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4.2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4.2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4.2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4.2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4.2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4.2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4.2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4.2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4.2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4.2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4.2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4.2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4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4.2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4.2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4.2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4.2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4.2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4.2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4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4.2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4.2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4.2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4.2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4.2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4.2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4.2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4.2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4.2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4.2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4.2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4.2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4.2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4.2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4.2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4.2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4.2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4.2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4.2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4.2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4.2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4.2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4.2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4.2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4.2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4.2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4.2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4.2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4.2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4.2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4.2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4.2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4.2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4.2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4.2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4.2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4.2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4.2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4.2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4.2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4.2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4.2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4.2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4.2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4.2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4.2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4.2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4.2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4.2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4.2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4.2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4.2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4.2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4.2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4.2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4.2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4.2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4.2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4.2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4.2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4.2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4.2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4.2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4.2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4.2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4.2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4.2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4.2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4.2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4.2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4.2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4.2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4.2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4.2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4.2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4.2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4.2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4.2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4.2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4.2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4.2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4.2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4.2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4.2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4.2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4.2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4.2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4.2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4.2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4.2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4.2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4.2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4.2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4.2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4.2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4.2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4.2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4.2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4.2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4.2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4.2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4.2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4.2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4.2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4.2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4.2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4.2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4.2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4.2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4.2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4.2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4.2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4.2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4.2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4.2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4.2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4.2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4.2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4.2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4.2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4.2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4.2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4.2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4.2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4.2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4.2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4.2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4.2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4.2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4.2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4.2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4.2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4.2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4.2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4.2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4.2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4.2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4.2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4.2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4.2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4.2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4.2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4.2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4.2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4.2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4.2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4.2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4.2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4.2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4.2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4.2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4.2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 customHeight="1" x14ac:dyDescent="0.2"/>
    <row r="323" spans="1:25" ht="15.75" customHeight="1" x14ac:dyDescent="0.2"/>
    <row r="324" spans="1:25" ht="15.75" customHeight="1" x14ac:dyDescent="0.2"/>
    <row r="325" spans="1:25" ht="15.75" customHeight="1" x14ac:dyDescent="0.2"/>
    <row r="326" spans="1:25" ht="15.75" customHeight="1" x14ac:dyDescent="0.2"/>
    <row r="327" spans="1:25" ht="15.75" customHeight="1" x14ac:dyDescent="0.2"/>
    <row r="328" spans="1:25" ht="15.75" customHeight="1" x14ac:dyDescent="0.2"/>
    <row r="329" spans="1:25" ht="15.75" customHeight="1" x14ac:dyDescent="0.2"/>
    <row r="330" spans="1:25" ht="15.75" customHeight="1" x14ac:dyDescent="0.2"/>
    <row r="331" spans="1:25" ht="15.75" customHeight="1" x14ac:dyDescent="0.2"/>
    <row r="332" spans="1:25" ht="15.75" customHeight="1" x14ac:dyDescent="0.2"/>
    <row r="333" spans="1:25" ht="15.75" customHeight="1" x14ac:dyDescent="0.2"/>
    <row r="334" spans="1:25" ht="15.75" customHeight="1" x14ac:dyDescent="0.2"/>
    <row r="335" spans="1:25" ht="15.75" customHeight="1" x14ac:dyDescent="0.2"/>
    <row r="336" spans="1:25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70">
    <mergeCell ref="B20:C20"/>
    <mergeCell ref="A1:D1"/>
    <mergeCell ref="A5:D5"/>
    <mergeCell ref="B6:C6"/>
    <mergeCell ref="B7:C7"/>
    <mergeCell ref="B8:C8"/>
    <mergeCell ref="B9:C9"/>
    <mergeCell ref="B10:C10"/>
    <mergeCell ref="B11:C11"/>
    <mergeCell ref="B17:C17"/>
    <mergeCell ref="B18:C18"/>
    <mergeCell ref="B19:C19"/>
    <mergeCell ref="B12:C12"/>
    <mergeCell ref="B13:C13"/>
    <mergeCell ref="B14:C14"/>
    <mergeCell ref="B65:C65"/>
    <mergeCell ref="B66:C66"/>
    <mergeCell ref="B49:C49"/>
    <mergeCell ref="B21:C21"/>
    <mergeCell ref="B22:C22"/>
    <mergeCell ref="B23:C23"/>
    <mergeCell ref="B24:C24"/>
    <mergeCell ref="A25:C25"/>
    <mergeCell ref="B30:C30"/>
    <mergeCell ref="B31:C31"/>
    <mergeCell ref="B32:C32"/>
    <mergeCell ref="A33:C33"/>
    <mergeCell ref="A45:B45"/>
    <mergeCell ref="B48:C48"/>
    <mergeCell ref="B57:C57"/>
    <mergeCell ref="B58:C58"/>
    <mergeCell ref="B59:C59"/>
    <mergeCell ref="A60:C60"/>
    <mergeCell ref="B63:C63"/>
    <mergeCell ref="B50:C50"/>
    <mergeCell ref="B51:C51"/>
    <mergeCell ref="B52:C52"/>
    <mergeCell ref="A53:C53"/>
    <mergeCell ref="B56:C56"/>
    <mergeCell ref="A97:C97"/>
    <mergeCell ref="B82:C82"/>
    <mergeCell ref="A70:C70"/>
    <mergeCell ref="B75:C75"/>
    <mergeCell ref="B76:C76"/>
    <mergeCell ref="B77:C77"/>
    <mergeCell ref="A78:C78"/>
    <mergeCell ref="B81:C81"/>
    <mergeCell ref="A121:C121"/>
    <mergeCell ref="A110:B110"/>
    <mergeCell ref="B113:C113"/>
    <mergeCell ref="B114:C114"/>
    <mergeCell ref="B115:C115"/>
    <mergeCell ref="B116:C116"/>
    <mergeCell ref="B117:C117"/>
    <mergeCell ref="B68:C68"/>
    <mergeCell ref="B69:C69"/>
    <mergeCell ref="B118:C118"/>
    <mergeCell ref="A119:C119"/>
    <mergeCell ref="B120:C120"/>
    <mergeCell ref="A99:C99"/>
    <mergeCell ref="A83:C83"/>
    <mergeCell ref="B86:C86"/>
    <mergeCell ref="B87:C87"/>
    <mergeCell ref="B88:C88"/>
    <mergeCell ref="A89:C89"/>
    <mergeCell ref="B92:C92"/>
    <mergeCell ref="B93:C93"/>
    <mergeCell ref="B94:C94"/>
    <mergeCell ref="B95:C95"/>
    <mergeCell ref="B96:C96"/>
  </mergeCells>
  <pageMargins left="0.511811024" right="0.511811024" top="0.78740157499999996" bottom="0.78740157499999996" header="0" footer="0"/>
  <pageSetup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001"/>
  <sheetViews>
    <sheetView workbookViewId="0">
      <selection activeCell="H25" sqref="H25"/>
    </sheetView>
  </sheetViews>
  <sheetFormatPr defaultColWidth="12.625" defaultRowHeight="15" customHeight="1" x14ac:dyDescent="0.2"/>
  <cols>
    <col min="1" max="1" width="3.75" style="24" customWidth="1"/>
    <col min="2" max="2" width="54.25" style="24" customWidth="1"/>
    <col min="3" max="3" width="8.625" style="24" customWidth="1"/>
    <col min="4" max="4" width="22.5" style="24" customWidth="1"/>
    <col min="5" max="24" width="8" style="24" customWidth="1"/>
    <col min="25" max="16384" width="12.625" style="24"/>
  </cols>
  <sheetData>
    <row r="1" spans="1:23" ht="14.25" customHeight="1" x14ac:dyDescent="0.25">
      <c r="A1" s="237" t="s">
        <v>0</v>
      </c>
      <c r="B1" s="238"/>
      <c r="C1" s="238"/>
      <c r="D1" s="23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4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4.25" customHeight="1" x14ac:dyDescent="0.25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4.25" customHeight="1" x14ac:dyDescent="0.2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4.25" customHeight="1" x14ac:dyDescent="0.25">
      <c r="A5" s="239" t="s">
        <v>2</v>
      </c>
      <c r="B5" s="238"/>
      <c r="C5" s="238"/>
      <c r="D5" s="23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47.25" x14ac:dyDescent="0.25">
      <c r="A6" s="3">
        <v>1</v>
      </c>
      <c r="B6" s="240" t="s">
        <v>116</v>
      </c>
      <c r="C6" s="231"/>
      <c r="D6" s="40" t="s">
        <v>1087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31.5" x14ac:dyDescent="0.25">
      <c r="A7" s="3">
        <v>2</v>
      </c>
      <c r="B7" s="229" t="s">
        <v>3</v>
      </c>
      <c r="C7" s="231"/>
      <c r="D7" s="40" t="s">
        <v>963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4.25" customHeight="1" x14ac:dyDescent="0.25">
      <c r="A8" s="3">
        <v>3</v>
      </c>
      <c r="B8" s="229" t="s">
        <v>4</v>
      </c>
      <c r="C8" s="231"/>
      <c r="D8" s="38">
        <v>1804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63" x14ac:dyDescent="0.25">
      <c r="A9" s="3">
        <v>4</v>
      </c>
      <c r="B9" s="229" t="s">
        <v>5</v>
      </c>
      <c r="C9" s="231"/>
      <c r="D9" s="40" t="s">
        <v>960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14.25" customHeight="1" x14ac:dyDescent="0.25">
      <c r="A10" s="3">
        <v>5</v>
      </c>
      <c r="B10" s="229" t="s">
        <v>6</v>
      </c>
      <c r="C10" s="231"/>
      <c r="D10" s="39">
        <v>44317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14.25" customHeight="1" x14ac:dyDescent="0.25">
      <c r="A11" s="3">
        <v>6</v>
      </c>
      <c r="B11" s="240" t="s">
        <v>118</v>
      </c>
      <c r="C11" s="231"/>
      <c r="D11" s="41">
        <v>12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14.25" customHeight="1" x14ac:dyDescent="0.25">
      <c r="A12" s="3">
        <v>7</v>
      </c>
      <c r="B12" s="240" t="s">
        <v>125</v>
      </c>
      <c r="C12" s="231"/>
      <c r="D12" s="38">
        <v>1100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s="143" customFormat="1" ht="14.25" customHeight="1" x14ac:dyDescent="0.25">
      <c r="A13" s="150">
        <v>8</v>
      </c>
      <c r="B13" s="243" t="s">
        <v>951</v>
      </c>
      <c r="C13" s="243"/>
      <c r="D13" s="151">
        <v>5.5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s="143" customFormat="1" ht="14.25" customHeight="1" x14ac:dyDescent="0.25">
      <c r="A14" s="150">
        <v>8</v>
      </c>
      <c r="B14" s="243" t="s">
        <v>949</v>
      </c>
      <c r="C14" s="243"/>
      <c r="D14" s="151">
        <v>18.309999999999999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s="143" customFormat="1" ht="14.25" customHeight="1" x14ac:dyDescent="0.25">
      <c r="A15" s="150">
        <v>9</v>
      </c>
      <c r="B15" s="243" t="s">
        <v>950</v>
      </c>
      <c r="C15" s="243"/>
      <c r="D15" s="153">
        <v>21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14.25" customHeight="1" x14ac:dyDescent="0.25">
      <c r="A16" s="150">
        <v>10</v>
      </c>
      <c r="B16" s="243" t="s">
        <v>959</v>
      </c>
      <c r="C16" s="243"/>
      <c r="D16" s="153">
        <v>4.21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s="143" customFormat="1" ht="14.2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4.25" customHeight="1" x14ac:dyDescent="0.25">
      <c r="A18" s="2" t="s">
        <v>7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4.25" customHeight="1" x14ac:dyDescent="0.25">
      <c r="A19" s="5">
        <v>1</v>
      </c>
      <c r="B19" s="232" t="s">
        <v>8</v>
      </c>
      <c r="C19" s="231"/>
      <c r="D19" s="5" t="s">
        <v>9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14.25" customHeight="1" x14ac:dyDescent="0.25">
      <c r="A20" s="3" t="s">
        <v>10</v>
      </c>
      <c r="B20" s="229" t="s">
        <v>11</v>
      </c>
      <c r="C20" s="231"/>
      <c r="D20" s="6">
        <f>D8</f>
        <v>1804</v>
      </c>
      <c r="E20" s="25"/>
      <c r="F20" s="1"/>
      <c r="G20" s="7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14.25" customHeight="1" x14ac:dyDescent="0.25">
      <c r="A21" s="3" t="s">
        <v>12</v>
      </c>
      <c r="B21" s="241" t="s">
        <v>13</v>
      </c>
      <c r="C21" s="234"/>
      <c r="D21" s="6"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14.25" customHeight="1" x14ac:dyDescent="0.25">
      <c r="A22" s="3" t="s">
        <v>14</v>
      </c>
      <c r="B22" s="154" t="s">
        <v>15</v>
      </c>
      <c r="C22" s="158">
        <v>0.2</v>
      </c>
      <c r="D22" s="155">
        <f>C22*D12</f>
        <v>220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14.25" customHeight="1" x14ac:dyDescent="0.25">
      <c r="A23" s="3" t="s">
        <v>16</v>
      </c>
      <c r="B23" s="229" t="s">
        <v>17</v>
      </c>
      <c r="C23" s="244"/>
      <c r="D23" s="6"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14.25" customHeight="1" x14ac:dyDescent="0.25">
      <c r="A24" s="3" t="s">
        <v>18</v>
      </c>
      <c r="B24" s="229" t="s">
        <v>19</v>
      </c>
      <c r="C24" s="231"/>
      <c r="D24" s="6"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14.25" customHeight="1" x14ac:dyDescent="0.25">
      <c r="A25" s="3" t="s">
        <v>20</v>
      </c>
      <c r="B25" s="229" t="s">
        <v>21</v>
      </c>
      <c r="C25" s="231"/>
      <c r="D25" s="6"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14.25" customHeight="1" x14ac:dyDescent="0.25">
      <c r="A26" s="3" t="s">
        <v>22</v>
      </c>
      <c r="B26" s="229" t="s">
        <v>23</v>
      </c>
      <c r="C26" s="231"/>
      <c r="D26" s="6"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14.25" customHeight="1" x14ac:dyDescent="0.25">
      <c r="A27" s="232" t="s">
        <v>24</v>
      </c>
      <c r="B27" s="233"/>
      <c r="C27" s="231"/>
      <c r="D27" s="9">
        <f>SUM(D20:D26)</f>
        <v>2024</v>
      </c>
      <c r="E27" s="1"/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14.2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14.25" customHeight="1" x14ac:dyDescent="0.25">
      <c r="A29" s="2" t="s">
        <v>25</v>
      </c>
      <c r="B29" s="1"/>
      <c r="C29" s="1"/>
      <c r="D29" s="1"/>
      <c r="E29" s="1"/>
      <c r="F29" s="1"/>
      <c r="G29" s="10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14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4.25" customHeight="1" x14ac:dyDescent="0.25">
      <c r="A31" s="2" t="s">
        <v>26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14.25" customHeight="1" x14ac:dyDescent="0.25">
      <c r="A32" s="5" t="s">
        <v>27</v>
      </c>
      <c r="B32" s="232" t="s">
        <v>28</v>
      </c>
      <c r="C32" s="231"/>
      <c r="D32" s="5" t="s">
        <v>9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4.25" customHeight="1" x14ac:dyDescent="0.25">
      <c r="A33" s="3" t="s">
        <v>10</v>
      </c>
      <c r="B33" s="229" t="s">
        <v>29</v>
      </c>
      <c r="C33" s="231"/>
      <c r="D33" s="6">
        <f>D27/12</f>
        <v>168.66666666666666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4.25" customHeight="1" x14ac:dyDescent="0.25">
      <c r="A34" s="3" t="s">
        <v>12</v>
      </c>
      <c r="B34" s="229" t="s">
        <v>30</v>
      </c>
      <c r="C34" s="231"/>
      <c r="D34" s="6">
        <f>D27*(1+1/3)/12</f>
        <v>224.88888888888889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4.25" customHeight="1" x14ac:dyDescent="0.25">
      <c r="A35" s="232" t="s">
        <v>24</v>
      </c>
      <c r="B35" s="233"/>
      <c r="C35" s="231"/>
      <c r="D35" s="9">
        <f>SUM(D33:D34)</f>
        <v>393.55555555555554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4.2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4.25" customHeight="1" x14ac:dyDescent="0.25">
      <c r="A37" s="2" t="s">
        <v>31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14.25" customHeight="1" x14ac:dyDescent="0.25">
      <c r="A38" s="5" t="s">
        <v>32</v>
      </c>
      <c r="B38" s="5" t="s">
        <v>33</v>
      </c>
      <c r="C38" s="11" t="s">
        <v>34</v>
      </c>
      <c r="D38" s="5" t="s">
        <v>9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ht="14.25" customHeight="1" x14ac:dyDescent="0.25">
      <c r="A39" s="3" t="s">
        <v>10</v>
      </c>
      <c r="B39" s="4" t="s">
        <v>35</v>
      </c>
      <c r="C39" s="12">
        <v>0</v>
      </c>
      <c r="D39" s="6">
        <f t="shared" ref="D39:D46" si="0">(D$27+D$35)*C39%</f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4.25" customHeight="1" x14ac:dyDescent="0.25">
      <c r="A40" s="3" t="s">
        <v>12</v>
      </c>
      <c r="B40" s="4" t="s">
        <v>36</v>
      </c>
      <c r="C40" s="12">
        <v>2.5</v>
      </c>
      <c r="D40" s="6">
        <f t="shared" si="0"/>
        <v>60.438888888888897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4.25" customHeight="1" x14ac:dyDescent="0.25">
      <c r="A41" s="3" t="s">
        <v>14</v>
      </c>
      <c r="B41" s="4" t="s">
        <v>37</v>
      </c>
      <c r="C41" s="12">
        <f>3*2</f>
        <v>6</v>
      </c>
      <c r="D41" s="6">
        <f t="shared" si="0"/>
        <v>145.05333333333334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4.25" customHeight="1" x14ac:dyDescent="0.25">
      <c r="A42" s="3" t="s">
        <v>16</v>
      </c>
      <c r="B42" s="4" t="s">
        <v>38</v>
      </c>
      <c r="C42" s="12">
        <v>1.5</v>
      </c>
      <c r="D42" s="6">
        <f t="shared" si="0"/>
        <v>36.263333333333335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4.25" customHeight="1" x14ac:dyDescent="0.25">
      <c r="A43" s="3" t="s">
        <v>18</v>
      </c>
      <c r="B43" s="4" t="s">
        <v>39</v>
      </c>
      <c r="C43" s="12">
        <v>1</v>
      </c>
      <c r="D43" s="6">
        <f t="shared" si="0"/>
        <v>24.175555555555558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14.25" customHeight="1" x14ac:dyDescent="0.25">
      <c r="A44" s="3" t="s">
        <v>20</v>
      </c>
      <c r="B44" s="4" t="s">
        <v>40</v>
      </c>
      <c r="C44" s="12">
        <v>0.6</v>
      </c>
      <c r="D44" s="6">
        <f t="shared" si="0"/>
        <v>14.505333333333335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14.25" customHeight="1" x14ac:dyDescent="0.25">
      <c r="A45" s="3" t="s">
        <v>22</v>
      </c>
      <c r="B45" s="4" t="s">
        <v>41</v>
      </c>
      <c r="C45" s="12">
        <v>0.2</v>
      </c>
      <c r="D45" s="6">
        <f t="shared" si="0"/>
        <v>4.8351111111111118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14.25" customHeight="1" x14ac:dyDescent="0.25">
      <c r="A46" s="3" t="s">
        <v>42</v>
      </c>
      <c r="B46" s="4" t="s">
        <v>43</v>
      </c>
      <c r="C46" s="12">
        <v>8</v>
      </c>
      <c r="D46" s="6">
        <f t="shared" si="0"/>
        <v>193.40444444444447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14.25" customHeight="1" x14ac:dyDescent="0.25">
      <c r="A47" s="232" t="s">
        <v>24</v>
      </c>
      <c r="B47" s="231"/>
      <c r="C47" s="13">
        <f t="shared" ref="C47:D47" si="1">SUM(C39:C46)</f>
        <v>19.799999999999997</v>
      </c>
      <c r="D47" s="13">
        <f t="shared" si="1"/>
        <v>478.67600000000004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4.2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4.25" customHeight="1" x14ac:dyDescent="0.25">
      <c r="A49" s="2" t="s">
        <v>44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4.25" customHeight="1" x14ac:dyDescent="0.25">
      <c r="A50" s="5" t="s">
        <v>45</v>
      </c>
      <c r="B50" s="232" t="s">
        <v>46</v>
      </c>
      <c r="C50" s="231"/>
      <c r="D50" s="5" t="s">
        <v>9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4.25" customHeight="1" x14ac:dyDescent="0.25">
      <c r="A51" s="3" t="s">
        <v>10</v>
      </c>
      <c r="B51" s="229" t="s">
        <v>47</v>
      </c>
      <c r="C51" s="231"/>
      <c r="D51" s="6">
        <f>D13*2*D15-6%*D20</f>
        <v>122.76</v>
      </c>
      <c r="E51" s="25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4.25" customHeight="1" x14ac:dyDescent="0.25">
      <c r="A52" s="3" t="s">
        <v>12</v>
      </c>
      <c r="B52" s="229" t="s">
        <v>48</v>
      </c>
      <c r="C52" s="231"/>
      <c r="D52" s="6">
        <f>D14*D15*0.91+D16*D15</f>
        <v>438.31410000000005</v>
      </c>
      <c r="E52" s="25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4.25" customHeight="1" x14ac:dyDescent="0.25">
      <c r="A53" s="3" t="s">
        <v>14</v>
      </c>
      <c r="B53" s="229" t="s">
        <v>868</v>
      </c>
      <c r="C53" s="231"/>
      <c r="D53" s="6"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4.25" customHeight="1" x14ac:dyDescent="0.25">
      <c r="A54" s="3" t="s">
        <v>16</v>
      </c>
      <c r="B54" s="229" t="s">
        <v>50</v>
      </c>
      <c r="C54" s="231"/>
      <c r="D54" s="6"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4.25" customHeight="1" x14ac:dyDescent="0.25">
      <c r="A55" s="232" t="s">
        <v>24</v>
      </c>
      <c r="B55" s="233"/>
      <c r="C55" s="231"/>
      <c r="D55" s="9">
        <f>SUM(D51:D54)</f>
        <v>561.07410000000004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4.2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4.25" customHeight="1" x14ac:dyDescent="0.25">
      <c r="A57" s="2" t="s">
        <v>51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14.25" customHeight="1" x14ac:dyDescent="0.25">
      <c r="A58" s="5">
        <v>2</v>
      </c>
      <c r="B58" s="232" t="s">
        <v>52</v>
      </c>
      <c r="C58" s="231"/>
      <c r="D58" s="5" t="s">
        <v>9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4.25" customHeight="1" x14ac:dyDescent="0.25">
      <c r="A59" s="3" t="s">
        <v>27</v>
      </c>
      <c r="B59" s="229" t="s">
        <v>28</v>
      </c>
      <c r="C59" s="231"/>
      <c r="D59" s="6">
        <f>D35</f>
        <v>393.55555555555554</v>
      </c>
      <c r="E59" s="14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4.25" customHeight="1" x14ac:dyDescent="0.25">
      <c r="A60" s="3" t="s">
        <v>32</v>
      </c>
      <c r="B60" s="229" t="s">
        <v>33</v>
      </c>
      <c r="C60" s="231"/>
      <c r="D60" s="6">
        <f>D47</f>
        <v>478.67600000000004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4.25" customHeight="1" x14ac:dyDescent="0.25">
      <c r="A61" s="3" t="s">
        <v>45</v>
      </c>
      <c r="B61" s="229" t="s">
        <v>46</v>
      </c>
      <c r="C61" s="231"/>
      <c r="D61" s="6">
        <f>D55</f>
        <v>561.07410000000004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4.25" customHeight="1" x14ac:dyDescent="0.25">
      <c r="A62" s="232" t="s">
        <v>24</v>
      </c>
      <c r="B62" s="233"/>
      <c r="C62" s="231"/>
      <c r="D62" s="9">
        <f>SUM(D59:D61)</f>
        <v>1433.3056555555556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4.2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4.25" customHeight="1" x14ac:dyDescent="0.25">
      <c r="A64" s="2" t="s">
        <v>53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4.25" customHeight="1" x14ac:dyDescent="0.25">
      <c r="A65" s="5">
        <v>3</v>
      </c>
      <c r="B65" s="232" t="s">
        <v>54</v>
      </c>
      <c r="C65" s="234"/>
      <c r="D65" s="5" t="s">
        <v>9</v>
      </c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4.25" customHeight="1" x14ac:dyDescent="0.25">
      <c r="A66" s="3" t="s">
        <v>10</v>
      </c>
      <c r="B66" s="154" t="s">
        <v>55</v>
      </c>
      <c r="C66" s="156">
        <v>0.1</v>
      </c>
      <c r="D66" s="162">
        <f>C66*(D27+D35)/12</f>
        <v>20.146296296296299</v>
      </c>
      <c r="E66" s="10"/>
      <c r="F66" s="10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4.25" customHeight="1" x14ac:dyDescent="0.25">
      <c r="A67" s="3" t="s">
        <v>12</v>
      </c>
      <c r="B67" s="229" t="s">
        <v>56</v>
      </c>
      <c r="C67" s="228"/>
      <c r="D67" s="15">
        <f>8%*D66</f>
        <v>1.6117037037037039</v>
      </c>
      <c r="E67" s="10"/>
      <c r="F67" s="10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14.25" customHeight="1" x14ac:dyDescent="0.25">
      <c r="A68" s="3" t="s">
        <v>14</v>
      </c>
      <c r="B68" s="229" t="s">
        <v>57</v>
      </c>
      <c r="C68" s="236"/>
      <c r="D68" s="15">
        <f>C66*40%*D46</f>
        <v>7.7361777777777805</v>
      </c>
      <c r="E68" s="10"/>
      <c r="F68" s="10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14.25" customHeight="1" x14ac:dyDescent="0.25">
      <c r="A69" s="3" t="s">
        <v>16</v>
      </c>
      <c r="B69" s="154" t="s">
        <v>58</v>
      </c>
      <c r="C69" s="156">
        <f>1-C66</f>
        <v>0.9</v>
      </c>
      <c r="D69" s="162">
        <f>C69*7/30/12*(D27+D35)</f>
        <v>42.307222222222222</v>
      </c>
      <c r="E69" s="10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14.25" customHeight="1" x14ac:dyDescent="0.25">
      <c r="A70" s="3" t="s">
        <v>18</v>
      </c>
      <c r="B70" s="229" t="s">
        <v>59</v>
      </c>
      <c r="C70" s="228"/>
      <c r="D70" s="15">
        <f>C47%*D69</f>
        <v>8.37683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14.25" customHeight="1" x14ac:dyDescent="0.25">
      <c r="A71" s="3" t="s">
        <v>20</v>
      </c>
      <c r="B71" s="229" t="s">
        <v>60</v>
      </c>
      <c r="C71" s="230"/>
      <c r="D71" s="15">
        <f>C69*40%*D46</f>
        <v>69.62560000000002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14.25" customHeight="1" x14ac:dyDescent="0.25">
      <c r="A72" s="232" t="s">
        <v>24</v>
      </c>
      <c r="B72" s="233"/>
      <c r="C72" s="231"/>
      <c r="D72" s="16">
        <f>SUM(D66:D71)</f>
        <v>149.80383</v>
      </c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14.25" customHeight="1" x14ac:dyDescent="0.25">
      <c r="A73" s="1"/>
      <c r="B73" s="1"/>
      <c r="C73" s="1"/>
      <c r="D73" s="17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14.25" customHeight="1" x14ac:dyDescent="0.25">
      <c r="A74" s="2" t="s">
        <v>61</v>
      </c>
      <c r="B74" s="2"/>
      <c r="C74" s="2"/>
      <c r="D74" s="23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4.25" customHeight="1" x14ac:dyDescent="0.25">
      <c r="A75" s="1"/>
      <c r="B75" s="1"/>
      <c r="C75" s="1"/>
      <c r="D75" s="17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14.25" customHeight="1" x14ac:dyDescent="0.25">
      <c r="A76" s="2" t="s">
        <v>62</v>
      </c>
      <c r="B76" s="2"/>
      <c r="C76" s="2"/>
      <c r="D76" s="23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4.25" customHeight="1" x14ac:dyDescent="0.25">
      <c r="A77" s="5" t="s">
        <v>63</v>
      </c>
      <c r="B77" s="232" t="s">
        <v>64</v>
      </c>
      <c r="C77" s="231"/>
      <c r="D77" s="5" t="s">
        <v>9</v>
      </c>
      <c r="E77" s="2"/>
      <c r="F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4.25" customHeight="1" x14ac:dyDescent="0.25">
      <c r="A78" s="3" t="s">
        <v>10</v>
      </c>
      <c r="B78" s="229" t="s">
        <v>65</v>
      </c>
      <c r="C78" s="231"/>
      <c r="D78" s="15">
        <v>0</v>
      </c>
      <c r="E78" s="1"/>
      <c r="F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14.25" customHeight="1" x14ac:dyDescent="0.25">
      <c r="A79" s="3" t="s">
        <v>12</v>
      </c>
      <c r="B79" s="229" t="s">
        <v>945</v>
      </c>
      <c r="C79" s="231"/>
      <c r="D79" s="15">
        <f>(D27+D62+D72)/D15*'Estimativa reposição ausências'!F17/12</f>
        <v>130.79153979699396</v>
      </c>
      <c r="E79" s="1"/>
      <c r="F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4.25" customHeight="1" x14ac:dyDescent="0.25">
      <c r="A80" s="232" t="s">
        <v>24</v>
      </c>
      <c r="B80" s="233"/>
      <c r="C80" s="231"/>
      <c r="D80" s="16">
        <f>SUM(D78:D79)</f>
        <v>130.79153979699396</v>
      </c>
      <c r="E80" s="2"/>
      <c r="F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4.25" customHeight="1" x14ac:dyDescent="0.25">
      <c r="A81" s="1"/>
      <c r="B81" s="1"/>
      <c r="C81" s="1"/>
      <c r="D81" s="17"/>
      <c r="E81" s="1"/>
      <c r="F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4.25" customHeight="1" x14ac:dyDescent="0.25">
      <c r="A82" s="2" t="s">
        <v>66</v>
      </c>
      <c r="B82" s="2"/>
      <c r="C82" s="2"/>
      <c r="D82" s="23"/>
      <c r="E82" s="2"/>
      <c r="F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4.25" customHeight="1" x14ac:dyDescent="0.25">
      <c r="A83" s="5" t="s">
        <v>67</v>
      </c>
      <c r="B83" s="232" t="s">
        <v>68</v>
      </c>
      <c r="C83" s="231"/>
      <c r="D83" s="5" t="s">
        <v>9</v>
      </c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4.25" customHeight="1" x14ac:dyDescent="0.25">
      <c r="A84" s="3" t="s">
        <v>10</v>
      </c>
      <c r="B84" s="229" t="s">
        <v>69</v>
      </c>
      <c r="C84" s="231"/>
      <c r="D84" s="6"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14.25" customHeight="1" x14ac:dyDescent="0.25">
      <c r="A85" s="232" t="s">
        <v>24</v>
      </c>
      <c r="B85" s="233"/>
      <c r="C85" s="231"/>
      <c r="D85" s="9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4.2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14.25" customHeight="1" x14ac:dyDescent="0.25">
      <c r="A87" s="2" t="s">
        <v>70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t="14.25" customHeight="1" x14ac:dyDescent="0.25">
      <c r="A88" s="5">
        <v>4</v>
      </c>
      <c r="B88" s="232" t="s">
        <v>71</v>
      </c>
      <c r="C88" s="231"/>
      <c r="D88" s="5" t="s">
        <v>9</v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4.25" customHeight="1" x14ac:dyDescent="0.25">
      <c r="A89" s="3" t="s">
        <v>63</v>
      </c>
      <c r="B89" s="229" t="s">
        <v>72</v>
      </c>
      <c r="C89" s="231"/>
      <c r="D89" s="18">
        <f>D79</f>
        <v>130.79153979699396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14.25" customHeight="1" x14ac:dyDescent="0.25">
      <c r="A90" s="3" t="s">
        <v>67</v>
      </c>
      <c r="B90" s="229" t="s">
        <v>73</v>
      </c>
      <c r="C90" s="231"/>
      <c r="D90" s="6">
        <f>D84</f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4.25" customHeight="1" x14ac:dyDescent="0.25">
      <c r="A91" s="232" t="s">
        <v>24</v>
      </c>
      <c r="B91" s="233"/>
      <c r="C91" s="231"/>
      <c r="D91" s="19">
        <f>SUM(D89:D90)</f>
        <v>130.79153979699396</v>
      </c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4.2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4.25" customHeight="1" x14ac:dyDescent="0.25">
      <c r="A93" s="2" t="s">
        <v>74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14.25" customHeight="1" x14ac:dyDescent="0.25">
      <c r="A94" s="5">
        <v>5</v>
      </c>
      <c r="B94" s="232" t="s">
        <v>75</v>
      </c>
      <c r="C94" s="231"/>
      <c r="D94" s="5" t="s">
        <v>9</v>
      </c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4.25" customHeight="1" x14ac:dyDescent="0.25">
      <c r="A95" s="3" t="s">
        <v>10</v>
      </c>
      <c r="B95" s="229" t="s">
        <v>76</v>
      </c>
      <c r="C95" s="231"/>
      <c r="D95" s="6">
        <f>'UNIFORME E EPI'!F13</f>
        <v>94.858333333333334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4.25" customHeight="1" x14ac:dyDescent="0.25">
      <c r="A96" s="3" t="s">
        <v>12</v>
      </c>
      <c r="B96" s="240" t="s">
        <v>122</v>
      </c>
      <c r="C96" s="231"/>
      <c r="D96" s="6">
        <f>FERRAMENTAS!H317</f>
        <v>44.23447988505751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4.25" customHeight="1" x14ac:dyDescent="0.25">
      <c r="A97" s="3" t="s">
        <v>14</v>
      </c>
      <c r="B97" s="229" t="s">
        <v>91</v>
      </c>
      <c r="C97" s="231"/>
      <c r="D97" s="6"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4.25" customHeight="1" x14ac:dyDescent="0.25">
      <c r="A98" s="3" t="s">
        <v>16</v>
      </c>
      <c r="B98" s="229" t="s">
        <v>92</v>
      </c>
      <c r="C98" s="231"/>
      <c r="D98" s="6"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4.25" customHeight="1" x14ac:dyDescent="0.25">
      <c r="A99" s="232" t="s">
        <v>24</v>
      </c>
      <c r="B99" s="233"/>
      <c r="C99" s="231"/>
      <c r="D99" s="19">
        <f>SUM(D95:D98)</f>
        <v>139.09281321839086</v>
      </c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t="14.25" customHeight="1" x14ac:dyDescent="0.25">
      <c r="A100" s="23"/>
      <c r="B100" s="23"/>
      <c r="C100" s="23"/>
      <c r="D100" s="20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4.25" customHeight="1" x14ac:dyDescent="0.25">
      <c r="A101" s="232" t="s">
        <v>78</v>
      </c>
      <c r="B101" s="233"/>
      <c r="C101" s="231"/>
      <c r="D101" s="9">
        <f>D27+D62+D72+D91+D99</f>
        <v>3876.9938385709406</v>
      </c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4.2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4.25" customHeight="1" x14ac:dyDescent="0.25">
      <c r="A103" s="2" t="s">
        <v>79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14.25" customHeight="1" x14ac:dyDescent="0.25">
      <c r="A104" s="5">
        <v>6</v>
      </c>
      <c r="B104" s="5" t="s">
        <v>80</v>
      </c>
      <c r="C104" s="11" t="s">
        <v>34</v>
      </c>
      <c r="D104" s="5" t="s">
        <v>9</v>
      </c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14.25" customHeight="1" x14ac:dyDescent="0.25">
      <c r="A105" s="3" t="s">
        <v>10</v>
      </c>
      <c r="B105" s="4" t="s">
        <v>81</v>
      </c>
      <c r="C105" s="21">
        <f>'COMPOSIÇÃO BDI'!D5</f>
        <v>6.0699999999999994</v>
      </c>
      <c r="D105" s="22">
        <f>D101*C105%</f>
        <v>235.33352600125608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14.25" customHeight="1" x14ac:dyDescent="0.25">
      <c r="A106" s="3" t="s">
        <v>12</v>
      </c>
      <c r="B106" s="4" t="s">
        <v>82</v>
      </c>
      <c r="C106" s="21">
        <f>'COMPOSIÇÃO BDI'!D9</f>
        <v>7.4</v>
      </c>
      <c r="D106" s="22">
        <f>(D101+D105)*C106%</f>
        <v>304.31222497834261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14.25" customHeight="1" x14ac:dyDescent="0.25">
      <c r="A107" s="3" t="s">
        <v>14</v>
      </c>
      <c r="B107" s="4" t="s">
        <v>83</v>
      </c>
      <c r="C107" s="21">
        <f>SUM(C108:C111)</f>
        <v>10.15</v>
      </c>
      <c r="D107" s="22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14.25" customHeight="1" x14ac:dyDescent="0.25">
      <c r="A108" s="4"/>
      <c r="B108" s="4" t="s">
        <v>84</v>
      </c>
      <c r="C108" s="21">
        <f>'COMPOSIÇÃO BDI'!D14</f>
        <v>2</v>
      </c>
      <c r="D108" s="22">
        <f>(D101+D$105+D$106)/(1-C$107%)*C108%</f>
        <v>98.311398765732648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4.25" customHeight="1" x14ac:dyDescent="0.25">
      <c r="A109" s="4"/>
      <c r="B109" s="37" t="s">
        <v>85</v>
      </c>
      <c r="C109" s="21">
        <f>'COMPOSIÇÃO BDI'!D13</f>
        <v>3</v>
      </c>
      <c r="D109" s="22">
        <f>(D101+D$105+D$106)/(1-C$107%)*C109%</f>
        <v>147.46709814859898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4.25" customHeight="1" x14ac:dyDescent="0.25">
      <c r="A110" s="4"/>
      <c r="B110" s="37" t="s">
        <v>163</v>
      </c>
      <c r="C110" s="21">
        <f>'COMPOSIÇÃO BDI'!D15</f>
        <v>4.5</v>
      </c>
      <c r="D110" s="22">
        <f>(D101+D$105+D$106)/(1-C$107%)*C110%</f>
        <v>221.20064722289845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14.25" customHeight="1" x14ac:dyDescent="0.25">
      <c r="A111" s="4"/>
      <c r="B111" s="4" t="s">
        <v>86</v>
      </c>
      <c r="C111" s="21">
        <f>'COMPOSIÇÃO BDI'!D12</f>
        <v>0.65</v>
      </c>
      <c r="D111" s="22">
        <f>(D101+D$105+D$106)/(1-C$107%)*C111%</f>
        <v>31.951204598863114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14.25" customHeight="1" x14ac:dyDescent="0.25">
      <c r="A112" s="232" t="s">
        <v>24</v>
      </c>
      <c r="B112" s="231"/>
      <c r="C112" s="11"/>
      <c r="D112" s="9">
        <f>SUM(D105:D111)</f>
        <v>1038.576099715692</v>
      </c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4" ht="14.2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4" ht="14.25" customHeight="1" x14ac:dyDescent="0.25">
      <c r="A114" s="2" t="s">
        <v>87</v>
      </c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4" ht="14.25" customHeight="1" x14ac:dyDescent="0.25">
      <c r="A115" s="11"/>
      <c r="B115" s="232" t="s">
        <v>88</v>
      </c>
      <c r="C115" s="231"/>
      <c r="D115" s="5" t="s">
        <v>9</v>
      </c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4" ht="14.25" customHeight="1" x14ac:dyDescent="0.25">
      <c r="A116" s="3" t="s">
        <v>10</v>
      </c>
      <c r="B116" s="229" t="s">
        <v>7</v>
      </c>
      <c r="C116" s="231"/>
      <c r="D116" s="6">
        <f>D27</f>
        <v>2024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4" ht="14.25" customHeight="1" x14ac:dyDescent="0.25">
      <c r="A117" s="3" t="s">
        <v>12</v>
      </c>
      <c r="B117" s="229" t="s">
        <v>25</v>
      </c>
      <c r="C117" s="231"/>
      <c r="D117" s="6">
        <f>D62</f>
        <v>1433.3056555555556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4" ht="14.25" customHeight="1" x14ac:dyDescent="0.25">
      <c r="A118" s="3" t="s">
        <v>14</v>
      </c>
      <c r="B118" s="229" t="s">
        <v>53</v>
      </c>
      <c r="C118" s="231"/>
      <c r="D118" s="6">
        <f>D72</f>
        <v>149.80383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4" ht="14.25" customHeight="1" x14ac:dyDescent="0.25">
      <c r="A119" s="3" t="s">
        <v>16</v>
      </c>
      <c r="B119" s="229" t="s">
        <v>61</v>
      </c>
      <c r="C119" s="231"/>
      <c r="D119" s="6">
        <f>D91</f>
        <v>130.79153979699396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4" ht="14.25" customHeight="1" x14ac:dyDescent="0.25">
      <c r="A120" s="3" t="s">
        <v>18</v>
      </c>
      <c r="B120" s="229" t="s">
        <v>74</v>
      </c>
      <c r="C120" s="231"/>
      <c r="D120" s="6">
        <f>D99</f>
        <v>139.09281321839086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4.25" customHeight="1" x14ac:dyDescent="0.25">
      <c r="A121" s="232" t="s">
        <v>89</v>
      </c>
      <c r="B121" s="233"/>
      <c r="C121" s="231"/>
      <c r="D121" s="9">
        <f>SUM(D116:D120)</f>
        <v>3876.9938385709406</v>
      </c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14.25" customHeight="1" x14ac:dyDescent="0.25">
      <c r="A122" s="3" t="s">
        <v>20</v>
      </c>
      <c r="B122" s="229" t="s">
        <v>79</v>
      </c>
      <c r="C122" s="231"/>
      <c r="D122" s="6">
        <f>D112</f>
        <v>1038.576099715692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4.25" customHeight="1" x14ac:dyDescent="0.25">
      <c r="A123" s="232" t="s">
        <v>90</v>
      </c>
      <c r="B123" s="233"/>
      <c r="C123" s="231"/>
      <c r="D123" s="9">
        <f>D121+D122</f>
        <v>4915.5699382866324</v>
      </c>
      <c r="E123" s="14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14.2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4.2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4.2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4.2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4.2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4.2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4.2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4.2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4.2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4.2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4.2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4.2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4.2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4.2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4.2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4.2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4.2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4.2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4.2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4.2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4.2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4.2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4.2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4.2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4.2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4.2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4.2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4.2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4.2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4.2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4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4.2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4.2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4.2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4.2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4.2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4.2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4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4.2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4.2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4.2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4.2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4.2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4.2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4.2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4.2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4.2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4.2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4.2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4.2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4.2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4.2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4.2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4.2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4.2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4.2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4.2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4.2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4.2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4.2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4.2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4.2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4.2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4.2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4.2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4.2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4.2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4.2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4.2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4.2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4.2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4.2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4.2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4.2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4.2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4.2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4.2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4.2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4.2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4.2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4.2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4.2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4.2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4.2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4.2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4.2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4.2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4.2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4.2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4.2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4.2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4.2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4.2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4.2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4.2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4.2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4.2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4.2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4.2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4.2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4.2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4.2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4.2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4.2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4.2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4.2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4.2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4.2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4.2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4.2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4.2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4.2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4.2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4.2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4.2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4.2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4.2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4.2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4.2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4.2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4.2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4.2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4.2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4.2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4.2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4.2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4.2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4.2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4.2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4.2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4.2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4.2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4.2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4.2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4.2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4.2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4.2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4.2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4.2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4.2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4.2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4.2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4.2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4.2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4.2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4.2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4.2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4.2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4.2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4.2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4.2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4.2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4.2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4.2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4.2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4.2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4.2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4.2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4.2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4.2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4.2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4.2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4.2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4.2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4.2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4.2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4.2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4.2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4.2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4.2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4.2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4.2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4.2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4.2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4.2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4.2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4.2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4.2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4.2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4.2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4.2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4.2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4.2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4.2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4.2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4.2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4.2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4.2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4.2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4.2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4.2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5.75" customHeight="1" x14ac:dyDescent="0.2"/>
    <row r="324" spans="1:24" ht="15.75" customHeight="1" x14ac:dyDescent="0.2"/>
    <row r="325" spans="1:24" ht="15.75" customHeight="1" x14ac:dyDescent="0.2"/>
    <row r="326" spans="1:24" ht="15.75" customHeight="1" x14ac:dyDescent="0.2"/>
    <row r="327" spans="1:24" ht="15.75" customHeight="1" x14ac:dyDescent="0.2"/>
    <row r="328" spans="1:24" ht="15.75" customHeight="1" x14ac:dyDescent="0.2"/>
    <row r="329" spans="1:24" ht="15.75" customHeight="1" x14ac:dyDescent="0.2"/>
    <row r="330" spans="1:24" ht="15.75" customHeight="1" x14ac:dyDescent="0.2"/>
    <row r="331" spans="1:24" ht="15.75" customHeight="1" x14ac:dyDescent="0.2"/>
    <row r="332" spans="1:24" ht="15.75" customHeight="1" x14ac:dyDescent="0.2"/>
    <row r="333" spans="1:24" ht="15.75" customHeight="1" x14ac:dyDescent="0.2"/>
    <row r="334" spans="1:24" ht="15.75" customHeight="1" x14ac:dyDescent="0.2"/>
    <row r="335" spans="1:24" ht="15.75" customHeight="1" x14ac:dyDescent="0.2"/>
    <row r="336" spans="1:24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71">
    <mergeCell ref="B119:C119"/>
    <mergeCell ref="B120:C120"/>
    <mergeCell ref="A121:C121"/>
    <mergeCell ref="B122:C122"/>
    <mergeCell ref="A123:C123"/>
    <mergeCell ref="B118:C118"/>
    <mergeCell ref="B94:C94"/>
    <mergeCell ref="B95:C95"/>
    <mergeCell ref="B96:C96"/>
    <mergeCell ref="B97:C97"/>
    <mergeCell ref="B98:C98"/>
    <mergeCell ref="A99:C99"/>
    <mergeCell ref="A101:C101"/>
    <mergeCell ref="A112:B112"/>
    <mergeCell ref="B115:C115"/>
    <mergeCell ref="B116:C116"/>
    <mergeCell ref="B117:C117"/>
    <mergeCell ref="B78:C78"/>
    <mergeCell ref="A91:C91"/>
    <mergeCell ref="B79:C79"/>
    <mergeCell ref="A80:C80"/>
    <mergeCell ref="B83:C83"/>
    <mergeCell ref="B84:C84"/>
    <mergeCell ref="A85:C85"/>
    <mergeCell ref="B88:C88"/>
    <mergeCell ref="B89:C89"/>
    <mergeCell ref="B90:C90"/>
    <mergeCell ref="A72:C72"/>
    <mergeCell ref="B77:C77"/>
    <mergeCell ref="B67:C67"/>
    <mergeCell ref="B68:C68"/>
    <mergeCell ref="B70:C70"/>
    <mergeCell ref="B71:C71"/>
    <mergeCell ref="B59:C59"/>
    <mergeCell ref="B60:C60"/>
    <mergeCell ref="B61:C61"/>
    <mergeCell ref="A62:C62"/>
    <mergeCell ref="B65:C65"/>
    <mergeCell ref="B58:C58"/>
    <mergeCell ref="B32:C32"/>
    <mergeCell ref="B33:C33"/>
    <mergeCell ref="B34:C34"/>
    <mergeCell ref="A35:C35"/>
    <mergeCell ref="A47:B47"/>
    <mergeCell ref="B50:C50"/>
    <mergeCell ref="B51:C51"/>
    <mergeCell ref="B52:C52"/>
    <mergeCell ref="B53:C53"/>
    <mergeCell ref="B54:C54"/>
    <mergeCell ref="A55:C55"/>
    <mergeCell ref="A27:C27"/>
    <mergeCell ref="B10:C10"/>
    <mergeCell ref="B11:C11"/>
    <mergeCell ref="B12:C12"/>
    <mergeCell ref="B19:C19"/>
    <mergeCell ref="B20:C20"/>
    <mergeCell ref="B21:C21"/>
    <mergeCell ref="B23:C23"/>
    <mergeCell ref="B24:C24"/>
    <mergeCell ref="B25:C25"/>
    <mergeCell ref="B26:C26"/>
    <mergeCell ref="B13:C13"/>
    <mergeCell ref="B14:C14"/>
    <mergeCell ref="B15:C15"/>
    <mergeCell ref="B16:C16"/>
    <mergeCell ref="B9:C9"/>
    <mergeCell ref="A1:D1"/>
    <mergeCell ref="A5:D5"/>
    <mergeCell ref="B6:C6"/>
    <mergeCell ref="B7:C7"/>
    <mergeCell ref="B8:C8"/>
  </mergeCells>
  <pageMargins left="0.511811024" right="0.511811024" top="0.78740157499999996" bottom="0.78740157499999996" header="0" footer="0"/>
  <pageSetup orientation="landscape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001"/>
  <sheetViews>
    <sheetView workbookViewId="0">
      <selection activeCell="D8" sqref="D8"/>
    </sheetView>
  </sheetViews>
  <sheetFormatPr defaultColWidth="12.625" defaultRowHeight="15" customHeight="1" x14ac:dyDescent="0.2"/>
  <cols>
    <col min="1" max="1" width="3.75" style="24" customWidth="1"/>
    <col min="2" max="2" width="54.25" style="24" customWidth="1"/>
    <col min="3" max="3" width="8.625" style="24" customWidth="1"/>
    <col min="4" max="4" width="22.5" style="24" customWidth="1"/>
    <col min="5" max="5" width="91.375" style="24" bestFit="1" customWidth="1"/>
    <col min="6" max="25" width="8" style="24" customWidth="1"/>
    <col min="26" max="16384" width="12.625" style="24"/>
  </cols>
  <sheetData>
    <row r="1" spans="1:24" ht="14.25" customHeight="1" x14ac:dyDescent="0.25">
      <c r="A1" s="237" t="s">
        <v>0</v>
      </c>
      <c r="B1" s="238"/>
      <c r="C1" s="238"/>
      <c r="D1" s="23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4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4.25" customHeight="1" x14ac:dyDescent="0.25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4.25" customHeight="1" x14ac:dyDescent="0.2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4.25" customHeight="1" x14ac:dyDescent="0.25">
      <c r="A5" s="239" t="s">
        <v>2</v>
      </c>
      <c r="B5" s="238"/>
      <c r="C5" s="238"/>
      <c r="D5" s="23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47.25" x14ac:dyDescent="0.25">
      <c r="A6" s="3">
        <v>1</v>
      </c>
      <c r="B6" s="240" t="s">
        <v>116</v>
      </c>
      <c r="C6" s="231"/>
      <c r="D6" s="40" t="s">
        <v>1087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4.25" customHeight="1" x14ac:dyDescent="0.25">
      <c r="A7" s="3">
        <v>2</v>
      </c>
      <c r="B7" s="229" t="s">
        <v>3</v>
      </c>
      <c r="C7" s="231"/>
      <c r="D7" s="37" t="s">
        <v>115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4.25" customHeight="1" x14ac:dyDescent="0.25">
      <c r="A8" s="3">
        <v>3</v>
      </c>
      <c r="B8" s="229" t="s">
        <v>4</v>
      </c>
      <c r="C8" s="231"/>
      <c r="D8" s="38">
        <v>1177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5.75" x14ac:dyDescent="0.25">
      <c r="A9" s="3">
        <v>4</v>
      </c>
      <c r="B9" s="229" t="s">
        <v>5</v>
      </c>
      <c r="C9" s="231"/>
      <c r="D9" s="40" t="s">
        <v>946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4.25" customHeight="1" x14ac:dyDescent="0.25">
      <c r="A10" s="3">
        <v>5</v>
      </c>
      <c r="B10" s="229" t="s">
        <v>6</v>
      </c>
      <c r="C10" s="231"/>
      <c r="D10" s="39">
        <v>44317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4.25" customHeight="1" x14ac:dyDescent="0.25">
      <c r="A11" s="3">
        <v>6</v>
      </c>
      <c r="B11" s="240" t="s">
        <v>118</v>
      </c>
      <c r="C11" s="231"/>
      <c r="D11" s="41">
        <v>8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14.25" customHeight="1" x14ac:dyDescent="0.25">
      <c r="A12" s="3">
        <v>7</v>
      </c>
      <c r="B12" s="240" t="s">
        <v>125</v>
      </c>
      <c r="C12" s="231"/>
      <c r="D12" s="38">
        <v>1100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s="143" customFormat="1" ht="14.25" customHeight="1" x14ac:dyDescent="0.25">
      <c r="A13" s="150">
        <v>8</v>
      </c>
      <c r="B13" s="243" t="s">
        <v>951</v>
      </c>
      <c r="C13" s="243"/>
      <c r="D13" s="151">
        <v>5.5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s="143" customFormat="1" ht="14.25" customHeight="1" x14ac:dyDescent="0.25">
      <c r="A14" s="150">
        <v>8</v>
      </c>
      <c r="B14" s="243" t="s">
        <v>949</v>
      </c>
      <c r="C14" s="243"/>
      <c r="D14" s="151">
        <v>18.309999999999999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s="143" customFormat="1" ht="14.25" customHeight="1" x14ac:dyDescent="0.25">
      <c r="A15" s="150">
        <v>9</v>
      </c>
      <c r="B15" s="243" t="s">
        <v>950</v>
      </c>
      <c r="C15" s="243"/>
      <c r="D15" s="153">
        <v>21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s="143" customFormat="1" ht="14.25" customHeight="1" x14ac:dyDescent="0.25">
      <c r="A16" s="150">
        <v>10</v>
      </c>
      <c r="B16" s="243" t="s">
        <v>959</v>
      </c>
      <c r="C16" s="243"/>
      <c r="D16" s="153">
        <v>4.21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4.2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4.25" customHeight="1" x14ac:dyDescent="0.25">
      <c r="A18" s="2" t="s">
        <v>7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4.25" customHeight="1" x14ac:dyDescent="0.25">
      <c r="A19" s="5">
        <v>1</v>
      </c>
      <c r="B19" s="232" t="s">
        <v>8</v>
      </c>
      <c r="C19" s="231"/>
      <c r="D19" s="5" t="s">
        <v>9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4.25" customHeight="1" x14ac:dyDescent="0.25">
      <c r="A20" s="3" t="s">
        <v>10</v>
      </c>
      <c r="B20" s="229" t="s">
        <v>11</v>
      </c>
      <c r="C20" s="231"/>
      <c r="D20" s="6">
        <f>D8</f>
        <v>1177</v>
      </c>
      <c r="E20" s="25"/>
      <c r="F20" s="1"/>
      <c r="G20" s="7"/>
      <c r="H20" s="7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4.25" customHeight="1" x14ac:dyDescent="0.25">
      <c r="A21" s="3" t="s">
        <v>12</v>
      </c>
      <c r="B21" s="241" t="s">
        <v>13</v>
      </c>
      <c r="C21" s="234"/>
      <c r="D21" s="6">
        <v>0</v>
      </c>
      <c r="E21" s="1"/>
      <c r="F21" s="1"/>
      <c r="G21" s="7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4.25" customHeight="1" x14ac:dyDescent="0.25">
      <c r="A22" s="3" t="s">
        <v>14</v>
      </c>
      <c r="B22" s="154" t="s">
        <v>15</v>
      </c>
      <c r="C22" s="158">
        <v>0.2</v>
      </c>
      <c r="D22" s="155">
        <f>D12*C22</f>
        <v>220</v>
      </c>
      <c r="E22" s="1"/>
      <c r="F22" s="1"/>
      <c r="G22" s="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4.25" customHeight="1" x14ac:dyDescent="0.25">
      <c r="A23" s="3" t="s">
        <v>16</v>
      </c>
      <c r="B23" s="229" t="s">
        <v>17</v>
      </c>
      <c r="C23" s="244"/>
      <c r="D23" s="6"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4.25" customHeight="1" x14ac:dyDescent="0.25">
      <c r="A24" s="3" t="s">
        <v>18</v>
      </c>
      <c r="B24" s="229" t="s">
        <v>19</v>
      </c>
      <c r="C24" s="231"/>
      <c r="D24" s="6"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4.25" customHeight="1" x14ac:dyDescent="0.25">
      <c r="A25" s="3" t="s">
        <v>20</v>
      </c>
      <c r="B25" s="229" t="s">
        <v>21</v>
      </c>
      <c r="C25" s="231"/>
      <c r="D25" s="6"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4.25" customHeight="1" x14ac:dyDescent="0.25">
      <c r="A26" s="3" t="s">
        <v>22</v>
      </c>
      <c r="B26" s="229" t="s">
        <v>23</v>
      </c>
      <c r="C26" s="231"/>
      <c r="D26" s="6"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4.25" customHeight="1" x14ac:dyDescent="0.25">
      <c r="A27" s="232" t="s">
        <v>24</v>
      </c>
      <c r="B27" s="233"/>
      <c r="C27" s="231"/>
      <c r="D27" s="9">
        <f>SUM(D20:D26)</f>
        <v>1397</v>
      </c>
      <c r="E27" s="1"/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4.2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4.25" customHeight="1" x14ac:dyDescent="0.25">
      <c r="A29" s="2" t="s">
        <v>25</v>
      </c>
      <c r="B29" s="1"/>
      <c r="C29" s="1"/>
      <c r="D29" s="1"/>
      <c r="E29" s="1"/>
      <c r="F29" s="1"/>
      <c r="G29" s="1"/>
      <c r="H29" s="1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4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4.25" customHeight="1" x14ac:dyDescent="0.25">
      <c r="A31" s="2" t="s">
        <v>26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4.25" customHeight="1" x14ac:dyDescent="0.25">
      <c r="A32" s="5" t="s">
        <v>27</v>
      </c>
      <c r="B32" s="232" t="s">
        <v>28</v>
      </c>
      <c r="C32" s="231"/>
      <c r="D32" s="5" t="s">
        <v>9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4.25" customHeight="1" x14ac:dyDescent="0.25">
      <c r="A33" s="3" t="s">
        <v>10</v>
      </c>
      <c r="B33" s="229" t="s">
        <v>29</v>
      </c>
      <c r="C33" s="231"/>
      <c r="D33" s="6">
        <f>D27/12</f>
        <v>116.41666666666667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4.25" customHeight="1" x14ac:dyDescent="0.25">
      <c r="A34" s="3" t="s">
        <v>12</v>
      </c>
      <c r="B34" s="229" t="s">
        <v>30</v>
      </c>
      <c r="C34" s="231"/>
      <c r="D34" s="6">
        <f>D27*(1+1/3)/12</f>
        <v>155.2222222222222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4.25" customHeight="1" x14ac:dyDescent="0.25">
      <c r="A35" s="232" t="s">
        <v>24</v>
      </c>
      <c r="B35" s="233"/>
      <c r="C35" s="231"/>
      <c r="D35" s="9">
        <f>SUM(D33:D34)</f>
        <v>271.63888888888886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4.2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4.25" customHeight="1" x14ac:dyDescent="0.25">
      <c r="A37" s="2" t="s">
        <v>31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4.25" customHeight="1" x14ac:dyDescent="0.25">
      <c r="A38" s="5" t="s">
        <v>32</v>
      </c>
      <c r="B38" s="5" t="s">
        <v>33</v>
      </c>
      <c r="C38" s="11" t="s">
        <v>34</v>
      </c>
      <c r="D38" s="5" t="s">
        <v>9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14.25" customHeight="1" x14ac:dyDescent="0.25">
      <c r="A39" s="3" t="s">
        <v>10</v>
      </c>
      <c r="B39" s="4" t="s">
        <v>35</v>
      </c>
      <c r="C39" s="12">
        <v>0</v>
      </c>
      <c r="D39" s="6">
        <f t="shared" ref="D39:D46" si="0">(D$27+D$35)*C39%</f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4.25" customHeight="1" x14ac:dyDescent="0.25">
      <c r="A40" s="3" t="s">
        <v>12</v>
      </c>
      <c r="B40" s="4" t="s">
        <v>36</v>
      </c>
      <c r="C40" s="12">
        <v>2.5</v>
      </c>
      <c r="D40" s="6">
        <f t="shared" si="0"/>
        <v>41.715972222222227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4.25" customHeight="1" x14ac:dyDescent="0.25">
      <c r="A41" s="3" t="s">
        <v>14</v>
      </c>
      <c r="B41" s="4" t="s">
        <v>37</v>
      </c>
      <c r="C41" s="12">
        <f>3*2</f>
        <v>6</v>
      </c>
      <c r="D41" s="6">
        <f t="shared" si="0"/>
        <v>100.11833333333333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4.25" customHeight="1" x14ac:dyDescent="0.25">
      <c r="A42" s="3" t="s">
        <v>16</v>
      </c>
      <c r="B42" s="4" t="s">
        <v>38</v>
      </c>
      <c r="C42" s="12">
        <v>1.5</v>
      </c>
      <c r="D42" s="6">
        <f t="shared" si="0"/>
        <v>25.029583333333331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4.25" customHeight="1" x14ac:dyDescent="0.25">
      <c r="A43" s="3" t="s">
        <v>18</v>
      </c>
      <c r="B43" s="4" t="s">
        <v>39</v>
      </c>
      <c r="C43" s="12">
        <v>1</v>
      </c>
      <c r="D43" s="6">
        <f t="shared" si="0"/>
        <v>16.686388888888889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4.25" customHeight="1" x14ac:dyDescent="0.25">
      <c r="A44" s="3" t="s">
        <v>20</v>
      </c>
      <c r="B44" s="4" t="s">
        <v>40</v>
      </c>
      <c r="C44" s="12">
        <v>0.6</v>
      </c>
      <c r="D44" s="6">
        <f t="shared" si="0"/>
        <v>10.011833333333334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4.25" customHeight="1" x14ac:dyDescent="0.25">
      <c r="A45" s="3" t="s">
        <v>22</v>
      </c>
      <c r="B45" s="4" t="s">
        <v>41</v>
      </c>
      <c r="C45" s="12">
        <v>0.2</v>
      </c>
      <c r="D45" s="6">
        <f t="shared" si="0"/>
        <v>3.337277777777778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4.25" customHeight="1" x14ac:dyDescent="0.25">
      <c r="A46" s="3" t="s">
        <v>42</v>
      </c>
      <c r="B46" s="4" t="s">
        <v>43</v>
      </c>
      <c r="C46" s="12">
        <v>8</v>
      </c>
      <c r="D46" s="6">
        <f t="shared" si="0"/>
        <v>133.49111111111111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4.25" customHeight="1" x14ac:dyDescent="0.25">
      <c r="A47" s="232" t="s">
        <v>24</v>
      </c>
      <c r="B47" s="231"/>
      <c r="C47" s="13">
        <f t="shared" ref="C47:D47" si="1">SUM(C39:C46)</f>
        <v>19.799999999999997</v>
      </c>
      <c r="D47" s="13">
        <f t="shared" si="1"/>
        <v>330.39049999999997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4.2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4.25" customHeight="1" x14ac:dyDescent="0.25">
      <c r="A49" s="2" t="s">
        <v>44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4.25" customHeight="1" x14ac:dyDescent="0.25">
      <c r="A50" s="5" t="s">
        <v>45</v>
      </c>
      <c r="B50" s="232" t="s">
        <v>46</v>
      </c>
      <c r="C50" s="231"/>
      <c r="D50" s="5" t="s">
        <v>9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14.25" customHeight="1" x14ac:dyDescent="0.25">
      <c r="A51" s="3" t="s">
        <v>10</v>
      </c>
      <c r="B51" s="229" t="s">
        <v>47</v>
      </c>
      <c r="C51" s="231"/>
      <c r="D51" s="6">
        <f>D13*2*D15-6%*D20</f>
        <v>160.38</v>
      </c>
      <c r="E51" s="25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4.25" customHeight="1" x14ac:dyDescent="0.25">
      <c r="A52" s="3" t="s">
        <v>12</v>
      </c>
      <c r="B52" s="229" t="s">
        <v>48</v>
      </c>
      <c r="C52" s="231"/>
      <c r="D52" s="6">
        <f>D14*D15*0.91+D16*D15</f>
        <v>438.31410000000005</v>
      </c>
      <c r="E52" s="25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4.25" customHeight="1" x14ac:dyDescent="0.25">
      <c r="A53" s="3" t="s">
        <v>14</v>
      </c>
      <c r="B53" s="229" t="s">
        <v>868</v>
      </c>
      <c r="C53" s="231"/>
      <c r="D53" s="6"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4.25" customHeight="1" x14ac:dyDescent="0.25">
      <c r="A54" s="3" t="s">
        <v>16</v>
      </c>
      <c r="B54" s="229" t="s">
        <v>50</v>
      </c>
      <c r="C54" s="231"/>
      <c r="D54" s="6"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4.25" customHeight="1" x14ac:dyDescent="0.25">
      <c r="A55" s="232" t="s">
        <v>24</v>
      </c>
      <c r="B55" s="233"/>
      <c r="C55" s="231"/>
      <c r="D55" s="9">
        <f>SUM(D51:D54)</f>
        <v>598.69410000000005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4.2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4.25" customHeight="1" x14ac:dyDescent="0.25">
      <c r="A57" s="2" t="s">
        <v>51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4.25" customHeight="1" x14ac:dyDescent="0.25">
      <c r="A58" s="5">
        <v>2</v>
      </c>
      <c r="B58" s="232" t="s">
        <v>52</v>
      </c>
      <c r="C58" s="231"/>
      <c r="D58" s="5" t="s">
        <v>9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4.25" customHeight="1" x14ac:dyDescent="0.25">
      <c r="A59" s="3" t="s">
        <v>27</v>
      </c>
      <c r="B59" s="229" t="s">
        <v>28</v>
      </c>
      <c r="C59" s="231"/>
      <c r="D59" s="6">
        <f>D35</f>
        <v>271.63888888888886</v>
      </c>
      <c r="E59" s="14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4.25" customHeight="1" x14ac:dyDescent="0.25">
      <c r="A60" s="3" t="s">
        <v>32</v>
      </c>
      <c r="B60" s="229" t="s">
        <v>33</v>
      </c>
      <c r="C60" s="231"/>
      <c r="D60" s="6">
        <f>D47</f>
        <v>330.39049999999997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4.25" customHeight="1" x14ac:dyDescent="0.25">
      <c r="A61" s="3" t="s">
        <v>45</v>
      </c>
      <c r="B61" s="229" t="s">
        <v>46</v>
      </c>
      <c r="C61" s="231"/>
      <c r="D61" s="6">
        <f>D55</f>
        <v>598.69410000000005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4.25" customHeight="1" x14ac:dyDescent="0.25">
      <c r="A62" s="232" t="s">
        <v>24</v>
      </c>
      <c r="B62" s="233"/>
      <c r="C62" s="231"/>
      <c r="D62" s="9">
        <f>SUM(D59:D61)</f>
        <v>1200.7234888888888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4.2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4.25" customHeight="1" x14ac:dyDescent="0.25">
      <c r="A64" s="2" t="s">
        <v>53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4.25" customHeight="1" x14ac:dyDescent="0.25">
      <c r="A65" s="5">
        <v>3</v>
      </c>
      <c r="B65" s="232" t="s">
        <v>54</v>
      </c>
      <c r="C65" s="234"/>
      <c r="D65" s="5" t="s">
        <v>9</v>
      </c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4.25" customHeight="1" x14ac:dyDescent="0.25">
      <c r="A66" s="3" t="s">
        <v>10</v>
      </c>
      <c r="B66" s="154" t="s">
        <v>55</v>
      </c>
      <c r="C66" s="156">
        <v>0.1</v>
      </c>
      <c r="D66" s="162">
        <f>C66*(D27+D35)/12</f>
        <v>13.905324074074075</v>
      </c>
      <c r="E66" s="10"/>
      <c r="F66" s="10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4.25" customHeight="1" x14ac:dyDescent="0.25">
      <c r="A67" s="3" t="s">
        <v>12</v>
      </c>
      <c r="B67" s="229" t="s">
        <v>56</v>
      </c>
      <c r="C67" s="228"/>
      <c r="D67" s="15">
        <f>8%*D66</f>
        <v>1.1124259259259259</v>
      </c>
      <c r="E67" s="10"/>
      <c r="F67" s="10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4.25" customHeight="1" x14ac:dyDescent="0.25">
      <c r="A68" s="3" t="s">
        <v>14</v>
      </c>
      <c r="B68" s="229" t="s">
        <v>57</v>
      </c>
      <c r="C68" s="236"/>
      <c r="D68" s="15">
        <f>C66*40%*D46</f>
        <v>5.3396444444444455</v>
      </c>
      <c r="E68" s="10"/>
      <c r="F68" s="10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4.25" customHeight="1" x14ac:dyDescent="0.25">
      <c r="A69" s="3" t="s">
        <v>16</v>
      </c>
      <c r="B69" s="154" t="s">
        <v>58</v>
      </c>
      <c r="C69" s="156">
        <f>1-C66</f>
        <v>0.9</v>
      </c>
      <c r="D69" s="162">
        <f>C69*7/30/12*(D27+D35)</f>
        <v>29.201180555555553</v>
      </c>
      <c r="E69" s="10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4.25" customHeight="1" x14ac:dyDescent="0.25">
      <c r="A70" s="3" t="s">
        <v>18</v>
      </c>
      <c r="B70" s="229" t="s">
        <v>59</v>
      </c>
      <c r="C70" s="228"/>
      <c r="D70" s="15">
        <f>C47%*D69</f>
        <v>5.7818337499999988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4.25" customHeight="1" x14ac:dyDescent="0.25">
      <c r="A71" s="3" t="s">
        <v>20</v>
      </c>
      <c r="B71" s="229" t="s">
        <v>60</v>
      </c>
      <c r="C71" s="230"/>
      <c r="D71" s="15">
        <f>C69*40%*D46</f>
        <v>48.056800000000003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4.25" customHeight="1" x14ac:dyDescent="0.25">
      <c r="A72" s="232" t="s">
        <v>24</v>
      </c>
      <c r="B72" s="233"/>
      <c r="C72" s="231"/>
      <c r="D72" s="16">
        <f>SUM(D66:D71)</f>
        <v>103.39720875</v>
      </c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14.25" customHeight="1" x14ac:dyDescent="0.25">
      <c r="A73" s="1"/>
      <c r="B73" s="1"/>
      <c r="C73" s="1"/>
      <c r="D73" s="17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4.25" customHeight="1" x14ac:dyDescent="0.25">
      <c r="A74" s="2" t="s">
        <v>61</v>
      </c>
      <c r="B74" s="2"/>
      <c r="C74" s="2"/>
      <c r="D74" s="23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4.25" customHeight="1" x14ac:dyDescent="0.25">
      <c r="A75" s="1"/>
      <c r="B75" s="1"/>
      <c r="C75" s="1"/>
      <c r="D75" s="17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4.25" customHeight="1" x14ac:dyDescent="0.25">
      <c r="A76" s="2" t="s">
        <v>62</v>
      </c>
      <c r="B76" s="2"/>
      <c r="C76" s="2"/>
      <c r="D76" s="23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4.25" customHeight="1" x14ac:dyDescent="0.25">
      <c r="A77" s="5" t="s">
        <v>63</v>
      </c>
      <c r="B77" s="232" t="s">
        <v>64</v>
      </c>
      <c r="C77" s="231"/>
      <c r="D77" s="5" t="s">
        <v>9</v>
      </c>
      <c r="E77" s="2"/>
      <c r="F77" s="2"/>
      <c r="G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4.25" customHeight="1" x14ac:dyDescent="0.25">
      <c r="A78" s="3" t="s">
        <v>10</v>
      </c>
      <c r="B78" s="229" t="s">
        <v>65</v>
      </c>
      <c r="C78" s="231"/>
      <c r="D78" s="15">
        <v>0</v>
      </c>
      <c r="E78" s="1"/>
      <c r="F78" s="1"/>
      <c r="G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4.25" customHeight="1" x14ac:dyDescent="0.25">
      <c r="A79" s="3" t="s">
        <v>12</v>
      </c>
      <c r="B79" s="229" t="s">
        <v>945</v>
      </c>
      <c r="C79" s="231"/>
      <c r="D79" s="15">
        <f>(D27+D62+D72)/D15*'Estimativa reposição ausências'!F17/12</f>
        <v>97.940951511569963</v>
      </c>
      <c r="E79" s="1"/>
      <c r="F79" s="1"/>
      <c r="G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4.25" customHeight="1" x14ac:dyDescent="0.25">
      <c r="A80" s="232" t="s">
        <v>24</v>
      </c>
      <c r="B80" s="233"/>
      <c r="C80" s="231"/>
      <c r="D80" s="16">
        <f>SUM(D78:D79)</f>
        <v>97.940951511569963</v>
      </c>
      <c r="E80" s="2"/>
      <c r="F80" s="2"/>
      <c r="G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4.25" customHeight="1" x14ac:dyDescent="0.25">
      <c r="A81" s="1"/>
      <c r="B81" s="1"/>
      <c r="C81" s="1"/>
      <c r="D81" s="17"/>
      <c r="E81" s="1"/>
      <c r="F81" s="1"/>
      <c r="G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4.25" customHeight="1" x14ac:dyDescent="0.25">
      <c r="A82" s="2" t="s">
        <v>66</v>
      </c>
      <c r="B82" s="2"/>
      <c r="C82" s="2"/>
      <c r="D82" s="23"/>
      <c r="E82" s="2"/>
      <c r="F82" s="2"/>
      <c r="G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4.25" customHeight="1" x14ac:dyDescent="0.25">
      <c r="A83" s="5" t="s">
        <v>67</v>
      </c>
      <c r="B83" s="232" t="s">
        <v>68</v>
      </c>
      <c r="C83" s="231"/>
      <c r="D83" s="5" t="s">
        <v>9</v>
      </c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4.25" customHeight="1" x14ac:dyDescent="0.25">
      <c r="A84" s="3" t="s">
        <v>10</v>
      </c>
      <c r="B84" s="229" t="s">
        <v>69</v>
      </c>
      <c r="C84" s="231"/>
      <c r="D84" s="6"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4.25" customHeight="1" x14ac:dyDescent="0.25">
      <c r="A85" s="232" t="s">
        <v>24</v>
      </c>
      <c r="B85" s="233"/>
      <c r="C85" s="231"/>
      <c r="D85" s="9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4.2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4.25" customHeight="1" x14ac:dyDescent="0.25">
      <c r="A87" s="2" t="s">
        <v>70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14.25" customHeight="1" x14ac:dyDescent="0.25">
      <c r="A88" s="5">
        <v>4</v>
      </c>
      <c r="B88" s="232" t="s">
        <v>71</v>
      </c>
      <c r="C88" s="231"/>
      <c r="D88" s="5" t="s">
        <v>9</v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14.25" customHeight="1" x14ac:dyDescent="0.25">
      <c r="A89" s="3" t="s">
        <v>63</v>
      </c>
      <c r="B89" s="229" t="s">
        <v>72</v>
      </c>
      <c r="C89" s="231"/>
      <c r="D89" s="18">
        <f>D79</f>
        <v>97.940951511569963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4.25" customHeight="1" x14ac:dyDescent="0.25">
      <c r="A90" s="3" t="s">
        <v>67</v>
      </c>
      <c r="B90" s="229" t="s">
        <v>73</v>
      </c>
      <c r="C90" s="231"/>
      <c r="D90" s="6">
        <f>D84</f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4.25" customHeight="1" x14ac:dyDescent="0.25">
      <c r="A91" s="232" t="s">
        <v>24</v>
      </c>
      <c r="B91" s="233"/>
      <c r="C91" s="231"/>
      <c r="D91" s="19">
        <f>SUM(D89:D90)</f>
        <v>97.940951511569963</v>
      </c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4.2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4.25" customHeight="1" x14ac:dyDescent="0.25">
      <c r="A93" s="2" t="s">
        <v>74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14.25" customHeight="1" x14ac:dyDescent="0.25">
      <c r="A94" s="5">
        <v>5</v>
      </c>
      <c r="B94" s="232" t="s">
        <v>75</v>
      </c>
      <c r="C94" s="231"/>
      <c r="D94" s="5" t="s">
        <v>9</v>
      </c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4.25" customHeight="1" x14ac:dyDescent="0.25">
      <c r="A95" s="3" t="s">
        <v>10</v>
      </c>
      <c r="B95" s="229" t="s">
        <v>76</v>
      </c>
      <c r="C95" s="231"/>
      <c r="D95" s="6">
        <f>'UNIFORME E EPI'!F13</f>
        <v>94.858333333333334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4.25" customHeight="1" x14ac:dyDescent="0.25">
      <c r="A96" s="3" t="s">
        <v>12</v>
      </c>
      <c r="B96" s="240" t="s">
        <v>122</v>
      </c>
      <c r="C96" s="231"/>
      <c r="D96" s="6"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4.25" customHeight="1" x14ac:dyDescent="0.25">
      <c r="A97" s="3" t="s">
        <v>14</v>
      </c>
      <c r="B97" s="229" t="s">
        <v>91</v>
      </c>
      <c r="C97" s="231"/>
      <c r="D97" s="6"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4.25" customHeight="1" x14ac:dyDescent="0.25">
      <c r="A98" s="3" t="s">
        <v>16</v>
      </c>
      <c r="B98" s="229" t="s">
        <v>92</v>
      </c>
      <c r="C98" s="231"/>
      <c r="D98" s="6"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4.25" customHeight="1" x14ac:dyDescent="0.25">
      <c r="A99" s="232" t="s">
        <v>24</v>
      </c>
      <c r="B99" s="233"/>
      <c r="C99" s="231"/>
      <c r="D99" s="19">
        <f>SUM(D95:D98)</f>
        <v>94.858333333333334</v>
      </c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4.25" customHeight="1" x14ac:dyDescent="0.25">
      <c r="A100" s="23"/>
      <c r="B100" s="23"/>
      <c r="C100" s="23"/>
      <c r="D100" s="20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4.25" customHeight="1" x14ac:dyDescent="0.25">
      <c r="A101" s="232" t="s">
        <v>78</v>
      </c>
      <c r="B101" s="233"/>
      <c r="C101" s="231"/>
      <c r="D101" s="9">
        <f>D27+D62+D72+D91+D99</f>
        <v>2893.919982483792</v>
      </c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4.2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4.25" customHeight="1" x14ac:dyDescent="0.25">
      <c r="A103" s="2" t="s">
        <v>79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4.25" customHeight="1" x14ac:dyDescent="0.25">
      <c r="A104" s="5">
        <v>6</v>
      </c>
      <c r="B104" s="5" t="s">
        <v>80</v>
      </c>
      <c r="C104" s="11" t="s">
        <v>34</v>
      </c>
      <c r="D104" s="5" t="s">
        <v>9</v>
      </c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4.25" customHeight="1" x14ac:dyDescent="0.25">
      <c r="A105" s="3" t="s">
        <v>10</v>
      </c>
      <c r="B105" s="4" t="s">
        <v>81</v>
      </c>
      <c r="C105" s="21">
        <f>'COMPOSIÇÃO BDI'!D5</f>
        <v>6.0699999999999994</v>
      </c>
      <c r="D105" s="22">
        <f>D101*C105%</f>
        <v>175.66094293676616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4.25" customHeight="1" x14ac:dyDescent="0.25">
      <c r="A106" s="3" t="s">
        <v>12</v>
      </c>
      <c r="B106" s="4" t="s">
        <v>82</v>
      </c>
      <c r="C106" s="21">
        <f>'COMPOSIÇÃO BDI'!D9</f>
        <v>7.4</v>
      </c>
      <c r="D106" s="22">
        <f>(D101+D105)*C106%</f>
        <v>227.14898848112134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4.25" customHeight="1" x14ac:dyDescent="0.25">
      <c r="A107" s="3" t="s">
        <v>14</v>
      </c>
      <c r="B107" s="4" t="s">
        <v>83</v>
      </c>
      <c r="C107" s="21">
        <f>SUM(C108:C111)</f>
        <v>10.15</v>
      </c>
      <c r="D107" s="22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4.25" customHeight="1" x14ac:dyDescent="0.25">
      <c r="A108" s="4"/>
      <c r="B108" s="4" t="s">
        <v>84</v>
      </c>
      <c r="C108" s="21">
        <f>'COMPOSIÇÃO BDI'!D14</f>
        <v>2</v>
      </c>
      <c r="D108" s="22">
        <f>(D101+D$105+D$106)/(1-C$107%)*C108%</f>
        <v>73.382969702875457</v>
      </c>
      <c r="E108" s="1"/>
      <c r="F108" s="10"/>
      <c r="G108" s="1"/>
      <c r="H108" s="7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4.25" customHeight="1" x14ac:dyDescent="0.25">
      <c r="A109" s="4"/>
      <c r="B109" s="37" t="s">
        <v>85</v>
      </c>
      <c r="C109" s="21">
        <f>'COMPOSIÇÃO BDI'!D13</f>
        <v>3</v>
      </c>
      <c r="D109" s="22">
        <f>(D101+D$105+D$106)/(1-C$107%)*C109%</f>
        <v>110.07445455431318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4.25" customHeight="1" x14ac:dyDescent="0.25">
      <c r="A110" s="4"/>
      <c r="B110" s="37" t="s">
        <v>163</v>
      </c>
      <c r="C110" s="21">
        <f>'COMPOSIÇÃO BDI'!D15</f>
        <v>4.5</v>
      </c>
      <c r="D110" s="22">
        <f>(D101+D$105+D$106)/(1-C$107%)*C110%</f>
        <v>165.11168183146975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4.25" customHeight="1" x14ac:dyDescent="0.25">
      <c r="A111" s="4"/>
      <c r="B111" s="4" t="s">
        <v>86</v>
      </c>
      <c r="C111" s="21">
        <f>'COMPOSIÇÃO BDI'!D12</f>
        <v>0.65</v>
      </c>
      <c r="D111" s="22">
        <f>(D101+D$105+D$106)/(1-C$107%)*C111%</f>
        <v>23.849465153434526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4.25" customHeight="1" x14ac:dyDescent="0.25">
      <c r="A112" s="232" t="s">
        <v>24</v>
      </c>
      <c r="B112" s="231"/>
      <c r="C112" s="11"/>
      <c r="D112" s="9">
        <f>SUM(D105:D111)</f>
        <v>775.22850265998045</v>
      </c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5" ht="14.2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5" ht="14.25" customHeight="1" x14ac:dyDescent="0.25">
      <c r="A114" s="2" t="s">
        <v>87</v>
      </c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5" ht="14.25" customHeight="1" x14ac:dyDescent="0.25">
      <c r="A115" s="11"/>
      <c r="B115" s="232" t="s">
        <v>88</v>
      </c>
      <c r="C115" s="231"/>
      <c r="D115" s="5" t="s">
        <v>9</v>
      </c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5" ht="14.25" customHeight="1" x14ac:dyDescent="0.25">
      <c r="A116" s="3" t="s">
        <v>10</v>
      </c>
      <c r="B116" s="229" t="s">
        <v>7</v>
      </c>
      <c r="C116" s="231"/>
      <c r="D116" s="6">
        <f>D27</f>
        <v>1397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5" ht="14.25" customHeight="1" x14ac:dyDescent="0.25">
      <c r="A117" s="3" t="s">
        <v>12</v>
      </c>
      <c r="B117" s="229" t="s">
        <v>25</v>
      </c>
      <c r="C117" s="231"/>
      <c r="D117" s="6">
        <f>D62</f>
        <v>1200.7234888888888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5" ht="14.25" customHeight="1" x14ac:dyDescent="0.25">
      <c r="A118" s="3" t="s">
        <v>14</v>
      </c>
      <c r="B118" s="229" t="s">
        <v>53</v>
      </c>
      <c r="C118" s="231"/>
      <c r="D118" s="6">
        <f>D72</f>
        <v>103.39720875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5" ht="14.25" customHeight="1" x14ac:dyDescent="0.25">
      <c r="A119" s="3" t="s">
        <v>16</v>
      </c>
      <c r="B119" s="229" t="s">
        <v>61</v>
      </c>
      <c r="C119" s="231"/>
      <c r="D119" s="6">
        <f>D91</f>
        <v>97.940951511569963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5" ht="14.25" customHeight="1" x14ac:dyDescent="0.25">
      <c r="A120" s="3" t="s">
        <v>18</v>
      </c>
      <c r="B120" s="229" t="s">
        <v>74</v>
      </c>
      <c r="C120" s="231"/>
      <c r="D120" s="6">
        <f>D99</f>
        <v>94.858333333333334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4.25" customHeight="1" x14ac:dyDescent="0.25">
      <c r="A121" s="232" t="s">
        <v>89</v>
      </c>
      <c r="B121" s="233"/>
      <c r="C121" s="231"/>
      <c r="D121" s="9">
        <f>SUM(D116:D120)</f>
        <v>2893.919982483792</v>
      </c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4.25" customHeight="1" x14ac:dyDescent="0.25">
      <c r="A122" s="3" t="s">
        <v>20</v>
      </c>
      <c r="B122" s="229" t="s">
        <v>79</v>
      </c>
      <c r="C122" s="231"/>
      <c r="D122" s="6">
        <f>D112</f>
        <v>775.22850265998045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4.25" customHeight="1" x14ac:dyDescent="0.25">
      <c r="A123" s="232" t="s">
        <v>90</v>
      </c>
      <c r="B123" s="233"/>
      <c r="C123" s="231"/>
      <c r="D123" s="9">
        <f>D121+D122</f>
        <v>3669.1484851437726</v>
      </c>
      <c r="E123" s="14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4.2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4.2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4.2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4.2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4.2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4.2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4.2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4.2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4.2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4.2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4.2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4.2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4.2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4.2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4.2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4.2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4.2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4.2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4.2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4.2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4.2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4.2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4.2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4.2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4.2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4.2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4.2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4.2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4.2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4.2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4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4.2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4.2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4.2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4.2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4.2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4.2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4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4.2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4.2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4.2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4.2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4.2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4.2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4.2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4.2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4.2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4.2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4.2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4.2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4.2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4.2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4.2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4.2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4.2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4.2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4.2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4.2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4.2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4.2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4.2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4.2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4.2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4.2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4.2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4.2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4.2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4.2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4.2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4.2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4.2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4.2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4.2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4.2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4.2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4.2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4.2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4.2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4.2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4.2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4.2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4.2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4.2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4.2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4.2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4.2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4.2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4.2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4.2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4.2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4.2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4.2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4.2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4.2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4.2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4.2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4.2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4.2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4.2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4.2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4.2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4.2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4.2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4.2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4.2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4.2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4.2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4.2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4.2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4.2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4.2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4.2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4.2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4.2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4.2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4.2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4.2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4.2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4.2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4.2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4.2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4.2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4.2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4.2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4.2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4.2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4.2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4.2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4.2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4.2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4.2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4.2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4.2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4.2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4.2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4.2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4.2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4.2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4.2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4.2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4.2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4.2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4.2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4.2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4.2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4.2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4.2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4.2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4.2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4.2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4.2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4.2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4.2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4.2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4.2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4.2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4.2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4.2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4.2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4.2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4.2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4.2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4.2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4.2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4.2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4.2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4.2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4.2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4.2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4.2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4.2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4.2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4.2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4.2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4.2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4.2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4.2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4.2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4.2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4.2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4.2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4.2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4.2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4.2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4.2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4.2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4.2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4.2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4.2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4.2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4.2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5.75" customHeight="1" x14ac:dyDescent="0.2"/>
    <row r="324" spans="1:25" ht="15.75" customHeight="1" x14ac:dyDescent="0.2"/>
    <row r="325" spans="1:25" ht="15.75" customHeight="1" x14ac:dyDescent="0.2"/>
    <row r="326" spans="1:25" ht="15.75" customHeight="1" x14ac:dyDescent="0.2"/>
    <row r="327" spans="1:25" ht="15.75" customHeight="1" x14ac:dyDescent="0.2"/>
    <row r="328" spans="1:25" ht="15.75" customHeight="1" x14ac:dyDescent="0.2"/>
    <row r="329" spans="1:25" ht="15.75" customHeight="1" x14ac:dyDescent="0.2"/>
    <row r="330" spans="1:25" ht="15.75" customHeight="1" x14ac:dyDescent="0.2"/>
    <row r="331" spans="1:25" ht="15.75" customHeight="1" x14ac:dyDescent="0.2"/>
    <row r="332" spans="1:25" ht="15.75" customHeight="1" x14ac:dyDescent="0.2"/>
    <row r="333" spans="1:25" ht="15.75" customHeight="1" x14ac:dyDescent="0.2"/>
    <row r="334" spans="1:25" ht="15.75" customHeight="1" x14ac:dyDescent="0.2"/>
    <row r="335" spans="1:25" ht="15.75" customHeight="1" x14ac:dyDescent="0.2"/>
    <row r="336" spans="1:25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71">
    <mergeCell ref="B119:C119"/>
    <mergeCell ref="B120:C120"/>
    <mergeCell ref="A121:C121"/>
    <mergeCell ref="B122:C122"/>
    <mergeCell ref="A123:C123"/>
    <mergeCell ref="B118:C118"/>
    <mergeCell ref="B94:C94"/>
    <mergeCell ref="B95:C95"/>
    <mergeCell ref="B96:C96"/>
    <mergeCell ref="B97:C97"/>
    <mergeCell ref="B98:C98"/>
    <mergeCell ref="A99:C99"/>
    <mergeCell ref="A101:C101"/>
    <mergeCell ref="A112:B112"/>
    <mergeCell ref="B115:C115"/>
    <mergeCell ref="B116:C116"/>
    <mergeCell ref="B117:C117"/>
    <mergeCell ref="B78:C78"/>
    <mergeCell ref="A91:C91"/>
    <mergeCell ref="B79:C79"/>
    <mergeCell ref="A80:C80"/>
    <mergeCell ref="B83:C83"/>
    <mergeCell ref="B84:C84"/>
    <mergeCell ref="A85:C85"/>
    <mergeCell ref="B88:C88"/>
    <mergeCell ref="B89:C89"/>
    <mergeCell ref="B90:C90"/>
    <mergeCell ref="A72:C72"/>
    <mergeCell ref="B77:C77"/>
    <mergeCell ref="B67:C67"/>
    <mergeCell ref="B68:C68"/>
    <mergeCell ref="B70:C70"/>
    <mergeCell ref="B71:C71"/>
    <mergeCell ref="B59:C59"/>
    <mergeCell ref="B60:C60"/>
    <mergeCell ref="B61:C61"/>
    <mergeCell ref="A62:C62"/>
    <mergeCell ref="B65:C65"/>
    <mergeCell ref="B58:C58"/>
    <mergeCell ref="B32:C32"/>
    <mergeCell ref="B33:C33"/>
    <mergeCell ref="B34:C34"/>
    <mergeCell ref="A35:C35"/>
    <mergeCell ref="A47:B47"/>
    <mergeCell ref="B50:C50"/>
    <mergeCell ref="B51:C51"/>
    <mergeCell ref="B52:C52"/>
    <mergeCell ref="B53:C53"/>
    <mergeCell ref="B54:C54"/>
    <mergeCell ref="A55:C55"/>
    <mergeCell ref="A27:C27"/>
    <mergeCell ref="B10:C10"/>
    <mergeCell ref="B11:C11"/>
    <mergeCell ref="B12:C12"/>
    <mergeCell ref="B19:C19"/>
    <mergeCell ref="B20:C20"/>
    <mergeCell ref="B21:C21"/>
    <mergeCell ref="B23:C23"/>
    <mergeCell ref="B24:C24"/>
    <mergeCell ref="B25:C25"/>
    <mergeCell ref="B26:C26"/>
    <mergeCell ref="B13:C13"/>
    <mergeCell ref="B14:C14"/>
    <mergeCell ref="B15:C15"/>
    <mergeCell ref="B16:C16"/>
    <mergeCell ref="B9:C9"/>
    <mergeCell ref="A1:D1"/>
    <mergeCell ref="A5:D5"/>
    <mergeCell ref="B6:C6"/>
    <mergeCell ref="B7:C7"/>
    <mergeCell ref="B8:C8"/>
  </mergeCells>
  <pageMargins left="0.511811024" right="0.511811024" top="0.78740157499999996" bottom="0.78740157499999996" header="0" footer="0"/>
  <pageSetup orientation="landscape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2"/>
  <sheetViews>
    <sheetView showOutlineSymbols="0" zoomScaleNormal="100" workbookViewId="0">
      <selection activeCell="G2" sqref="G2:H2"/>
    </sheetView>
  </sheetViews>
  <sheetFormatPr defaultRowHeight="14.25" x14ac:dyDescent="0.2"/>
  <cols>
    <col min="1" max="2" width="10" style="75" bestFit="1" customWidth="1"/>
    <col min="3" max="3" width="13.25" style="75" bestFit="1" customWidth="1"/>
    <col min="4" max="4" width="60" style="75" bestFit="1" customWidth="1"/>
    <col min="5" max="5" width="8" style="75" bestFit="1" customWidth="1"/>
    <col min="6" max="9" width="13" style="75" bestFit="1" customWidth="1"/>
    <col min="10" max="16384" width="9" style="75"/>
  </cols>
  <sheetData>
    <row r="1" spans="1:9" ht="15" x14ac:dyDescent="0.2">
      <c r="A1" s="74"/>
      <c r="B1" s="74"/>
      <c r="C1" s="74"/>
      <c r="D1" s="74"/>
      <c r="E1" s="246" t="s">
        <v>170</v>
      </c>
      <c r="F1" s="246"/>
      <c r="G1" s="246" t="s">
        <v>171</v>
      </c>
      <c r="H1" s="246"/>
      <c r="I1" s="74"/>
    </row>
    <row r="2" spans="1:9" ht="28.5" customHeight="1" x14ac:dyDescent="0.2">
      <c r="A2" s="76"/>
      <c r="B2" s="76"/>
      <c r="C2" s="76"/>
      <c r="D2" s="76"/>
      <c r="E2" s="247" t="s">
        <v>1180</v>
      </c>
      <c r="F2" s="247"/>
      <c r="G2" s="248">
        <f>'COMPOSIÇÃO BDI'!K18</f>
        <v>0.19906649972781709</v>
      </c>
      <c r="H2" s="249"/>
      <c r="I2" s="76"/>
    </row>
    <row r="3" spans="1:9" ht="15" x14ac:dyDescent="0.25">
      <c r="A3" s="255" t="s">
        <v>859</v>
      </c>
      <c r="B3" s="254"/>
      <c r="C3" s="254"/>
      <c r="D3" s="254"/>
      <c r="E3" s="254"/>
      <c r="F3" s="254"/>
      <c r="G3" s="254"/>
      <c r="H3" s="254"/>
      <c r="I3" s="254"/>
    </row>
    <row r="4" spans="1:9" ht="30" customHeight="1" x14ac:dyDescent="0.2">
      <c r="A4" s="220" t="s">
        <v>172</v>
      </c>
      <c r="B4" s="221" t="s">
        <v>173</v>
      </c>
      <c r="C4" s="220" t="s">
        <v>174</v>
      </c>
      <c r="D4" s="220" t="s">
        <v>175</v>
      </c>
      <c r="E4" s="222" t="s">
        <v>176</v>
      </c>
      <c r="F4" s="221" t="s">
        <v>177</v>
      </c>
      <c r="G4" s="221" t="s">
        <v>178</v>
      </c>
      <c r="H4" s="221" t="s">
        <v>179</v>
      </c>
      <c r="I4" s="221" t="s">
        <v>24</v>
      </c>
    </row>
    <row r="5" spans="1:9" ht="24" customHeight="1" x14ac:dyDescent="0.2">
      <c r="A5" s="223" t="s">
        <v>180</v>
      </c>
      <c r="B5" s="224" t="s">
        <v>181</v>
      </c>
      <c r="C5" s="223" t="s">
        <v>182</v>
      </c>
      <c r="D5" s="223" t="s">
        <v>183</v>
      </c>
      <c r="E5" s="225" t="s">
        <v>184</v>
      </c>
      <c r="F5" s="224">
        <v>36</v>
      </c>
      <c r="G5" s="226">
        <v>233.94</v>
      </c>
      <c r="H5" s="226">
        <f>G5*(1+$G$2)</f>
        <v>280.50961694632554</v>
      </c>
      <c r="I5" s="226">
        <f>F5*H5</f>
        <v>10098.346210067719</v>
      </c>
    </row>
    <row r="6" spans="1:9" ht="24" customHeight="1" x14ac:dyDescent="0.2">
      <c r="A6" s="223" t="s">
        <v>185</v>
      </c>
      <c r="B6" s="224" t="s">
        <v>186</v>
      </c>
      <c r="C6" s="223" t="s">
        <v>182</v>
      </c>
      <c r="D6" s="223" t="s">
        <v>187</v>
      </c>
      <c r="E6" s="225" t="s">
        <v>188</v>
      </c>
      <c r="F6" s="224">
        <v>24</v>
      </c>
      <c r="G6" s="226">
        <v>97.95</v>
      </c>
      <c r="H6" s="226">
        <f t="shared" ref="H6:H69" si="0">G6*(1+$G$2)</f>
        <v>117.44856364833969</v>
      </c>
      <c r="I6" s="226">
        <f t="shared" ref="I6:I69" si="1">F6*H6</f>
        <v>2818.7655275601523</v>
      </c>
    </row>
    <row r="7" spans="1:9" ht="24" customHeight="1" x14ac:dyDescent="0.2">
      <c r="A7" s="223" t="s">
        <v>189</v>
      </c>
      <c r="B7" s="224" t="s">
        <v>190</v>
      </c>
      <c r="C7" s="223" t="s">
        <v>191</v>
      </c>
      <c r="D7" s="223" t="s">
        <v>192</v>
      </c>
      <c r="E7" s="225" t="s">
        <v>193</v>
      </c>
      <c r="F7" s="224">
        <v>1000</v>
      </c>
      <c r="G7" s="226">
        <v>0.11</v>
      </c>
      <c r="H7" s="226">
        <f t="shared" si="0"/>
        <v>0.13189731497005988</v>
      </c>
      <c r="I7" s="226">
        <f t="shared" si="1"/>
        <v>131.89731497005988</v>
      </c>
    </row>
    <row r="8" spans="1:9" ht="24" customHeight="1" x14ac:dyDescent="0.2">
      <c r="A8" s="223" t="s">
        <v>194</v>
      </c>
      <c r="B8" s="224" t="s">
        <v>195</v>
      </c>
      <c r="C8" s="223" t="s">
        <v>191</v>
      </c>
      <c r="D8" s="223" t="s">
        <v>196</v>
      </c>
      <c r="E8" s="225" t="s">
        <v>193</v>
      </c>
      <c r="F8" s="224">
        <v>1000</v>
      </c>
      <c r="G8" s="226">
        <v>0.15</v>
      </c>
      <c r="H8" s="226">
        <f t="shared" si="0"/>
        <v>0.17985997495917255</v>
      </c>
      <c r="I8" s="226">
        <f t="shared" si="1"/>
        <v>179.85997495917255</v>
      </c>
    </row>
    <row r="9" spans="1:9" ht="24" customHeight="1" x14ac:dyDescent="0.2">
      <c r="A9" s="223" t="s">
        <v>197</v>
      </c>
      <c r="B9" s="224" t="s">
        <v>198</v>
      </c>
      <c r="C9" s="223" t="s">
        <v>191</v>
      </c>
      <c r="D9" s="223" t="s">
        <v>199</v>
      </c>
      <c r="E9" s="225" t="s">
        <v>193</v>
      </c>
      <c r="F9" s="224">
        <v>1500</v>
      </c>
      <c r="G9" s="226">
        <v>0.74</v>
      </c>
      <c r="H9" s="226">
        <f t="shared" si="0"/>
        <v>0.88730920979858463</v>
      </c>
      <c r="I9" s="226">
        <f t="shared" si="1"/>
        <v>1330.9638146978768</v>
      </c>
    </row>
    <row r="10" spans="1:9" ht="24" customHeight="1" x14ac:dyDescent="0.2">
      <c r="A10" s="223" t="s">
        <v>200</v>
      </c>
      <c r="B10" s="224" t="s">
        <v>201</v>
      </c>
      <c r="C10" s="223" t="s">
        <v>191</v>
      </c>
      <c r="D10" s="223" t="s">
        <v>202</v>
      </c>
      <c r="E10" s="225" t="s">
        <v>193</v>
      </c>
      <c r="F10" s="224">
        <v>50</v>
      </c>
      <c r="G10" s="226">
        <v>22.55</v>
      </c>
      <c r="H10" s="226">
        <f t="shared" si="0"/>
        <v>27.038949568862275</v>
      </c>
      <c r="I10" s="226">
        <f t="shared" si="1"/>
        <v>1351.9474784431138</v>
      </c>
    </row>
    <row r="11" spans="1:9" ht="24" customHeight="1" x14ac:dyDescent="0.2">
      <c r="A11" s="223" t="s">
        <v>203</v>
      </c>
      <c r="B11" s="224" t="s">
        <v>181</v>
      </c>
      <c r="C11" s="223" t="s">
        <v>191</v>
      </c>
      <c r="D11" s="223" t="s">
        <v>204</v>
      </c>
      <c r="E11" s="225" t="s">
        <v>205</v>
      </c>
      <c r="F11" s="224">
        <v>50</v>
      </c>
      <c r="G11" s="226">
        <v>44.44</v>
      </c>
      <c r="H11" s="226">
        <f t="shared" si="0"/>
        <v>53.286515247904191</v>
      </c>
      <c r="I11" s="226">
        <f t="shared" si="1"/>
        <v>2664.3257623952095</v>
      </c>
    </row>
    <row r="12" spans="1:9" ht="24" customHeight="1" x14ac:dyDescent="0.2">
      <c r="A12" s="223" t="s">
        <v>206</v>
      </c>
      <c r="B12" s="224" t="s">
        <v>207</v>
      </c>
      <c r="C12" s="223" t="s">
        <v>191</v>
      </c>
      <c r="D12" s="223" t="s">
        <v>208</v>
      </c>
      <c r="E12" s="225" t="s">
        <v>205</v>
      </c>
      <c r="F12" s="224">
        <v>1000</v>
      </c>
      <c r="G12" s="226">
        <v>9.52</v>
      </c>
      <c r="H12" s="226">
        <f t="shared" si="0"/>
        <v>11.415113077408819</v>
      </c>
      <c r="I12" s="226">
        <f t="shared" si="1"/>
        <v>11415.11307740882</v>
      </c>
    </row>
    <row r="13" spans="1:9" ht="24" customHeight="1" x14ac:dyDescent="0.2">
      <c r="A13" s="223" t="s">
        <v>209</v>
      </c>
      <c r="B13" s="224" t="s">
        <v>210</v>
      </c>
      <c r="C13" s="223" t="s">
        <v>191</v>
      </c>
      <c r="D13" s="223" t="s">
        <v>211</v>
      </c>
      <c r="E13" s="225" t="s">
        <v>205</v>
      </c>
      <c r="F13" s="224">
        <v>1000</v>
      </c>
      <c r="G13" s="226">
        <v>10.050000000000001</v>
      </c>
      <c r="H13" s="226">
        <f t="shared" si="0"/>
        <v>12.050618322264562</v>
      </c>
      <c r="I13" s="226">
        <f t="shared" si="1"/>
        <v>12050.618322264561</v>
      </c>
    </row>
    <row r="14" spans="1:9" ht="24" customHeight="1" x14ac:dyDescent="0.2">
      <c r="A14" s="223" t="s">
        <v>212</v>
      </c>
      <c r="B14" s="224" t="s">
        <v>213</v>
      </c>
      <c r="C14" s="223" t="s">
        <v>191</v>
      </c>
      <c r="D14" s="223" t="s">
        <v>214</v>
      </c>
      <c r="E14" s="225" t="s">
        <v>205</v>
      </c>
      <c r="F14" s="224">
        <v>1000</v>
      </c>
      <c r="G14" s="226">
        <v>10.1</v>
      </c>
      <c r="H14" s="226">
        <f t="shared" si="0"/>
        <v>12.110571647250952</v>
      </c>
      <c r="I14" s="226">
        <f t="shared" si="1"/>
        <v>12110.571647250952</v>
      </c>
    </row>
    <row r="15" spans="1:9" ht="24" customHeight="1" x14ac:dyDescent="0.2">
      <c r="A15" s="223" t="s">
        <v>215</v>
      </c>
      <c r="B15" s="224" t="s">
        <v>216</v>
      </c>
      <c r="C15" s="223" t="s">
        <v>191</v>
      </c>
      <c r="D15" s="223" t="s">
        <v>217</v>
      </c>
      <c r="E15" s="225" t="s">
        <v>193</v>
      </c>
      <c r="F15" s="224">
        <v>50</v>
      </c>
      <c r="G15" s="226">
        <v>1.24</v>
      </c>
      <c r="H15" s="226">
        <f t="shared" si="0"/>
        <v>1.4868424596624932</v>
      </c>
      <c r="I15" s="226">
        <f t="shared" si="1"/>
        <v>74.342122983124654</v>
      </c>
    </row>
    <row r="16" spans="1:9" ht="24" customHeight="1" x14ac:dyDescent="0.2">
      <c r="A16" s="223" t="s">
        <v>218</v>
      </c>
      <c r="B16" s="224" t="s">
        <v>219</v>
      </c>
      <c r="C16" s="223" t="s">
        <v>191</v>
      </c>
      <c r="D16" s="223" t="s">
        <v>220</v>
      </c>
      <c r="E16" s="225" t="s">
        <v>193</v>
      </c>
      <c r="F16" s="224">
        <v>100</v>
      </c>
      <c r="G16" s="226">
        <v>0.96</v>
      </c>
      <c r="H16" s="226">
        <f t="shared" si="0"/>
        <v>1.1511038397387043</v>
      </c>
      <c r="I16" s="226">
        <f t="shared" si="1"/>
        <v>115.11038397387043</v>
      </c>
    </row>
    <row r="17" spans="1:9" ht="24" customHeight="1" x14ac:dyDescent="0.2">
      <c r="A17" s="223" t="s">
        <v>221</v>
      </c>
      <c r="B17" s="224" t="s">
        <v>222</v>
      </c>
      <c r="C17" s="223" t="s">
        <v>191</v>
      </c>
      <c r="D17" s="223" t="s">
        <v>223</v>
      </c>
      <c r="E17" s="225" t="s">
        <v>193</v>
      </c>
      <c r="F17" s="224">
        <v>50</v>
      </c>
      <c r="G17" s="226">
        <v>1.98</v>
      </c>
      <c r="H17" s="226">
        <f t="shared" si="0"/>
        <v>2.374151669461078</v>
      </c>
      <c r="I17" s="226">
        <f t="shared" si="1"/>
        <v>118.7075834730539</v>
      </c>
    </row>
    <row r="18" spans="1:9" ht="24" customHeight="1" x14ac:dyDescent="0.2">
      <c r="A18" s="223" t="s">
        <v>224</v>
      </c>
      <c r="B18" s="224" t="s">
        <v>225</v>
      </c>
      <c r="C18" s="223" t="s">
        <v>191</v>
      </c>
      <c r="D18" s="223" t="s">
        <v>226</v>
      </c>
      <c r="E18" s="225" t="s">
        <v>193</v>
      </c>
      <c r="F18" s="224">
        <v>50</v>
      </c>
      <c r="G18" s="226">
        <v>7.68</v>
      </c>
      <c r="H18" s="226">
        <f t="shared" si="0"/>
        <v>9.2088307179096347</v>
      </c>
      <c r="I18" s="226">
        <f t="shared" si="1"/>
        <v>460.44153589548171</v>
      </c>
    </row>
    <row r="19" spans="1:9" ht="24" customHeight="1" x14ac:dyDescent="0.2">
      <c r="A19" s="223" t="s">
        <v>227</v>
      </c>
      <c r="B19" s="224" t="s">
        <v>228</v>
      </c>
      <c r="C19" s="223" t="s">
        <v>191</v>
      </c>
      <c r="D19" s="223" t="s">
        <v>229</v>
      </c>
      <c r="E19" s="225" t="s">
        <v>193</v>
      </c>
      <c r="F19" s="224">
        <v>50</v>
      </c>
      <c r="G19" s="226">
        <v>3.78</v>
      </c>
      <c r="H19" s="226">
        <f t="shared" si="0"/>
        <v>4.532471368971148</v>
      </c>
      <c r="I19" s="226">
        <f t="shared" si="1"/>
        <v>226.62356844855739</v>
      </c>
    </row>
    <row r="20" spans="1:9" ht="24" customHeight="1" x14ac:dyDescent="0.2">
      <c r="A20" s="223" t="s">
        <v>230</v>
      </c>
      <c r="B20" s="224" t="s">
        <v>231</v>
      </c>
      <c r="C20" s="223" t="s">
        <v>191</v>
      </c>
      <c r="D20" s="223" t="s">
        <v>232</v>
      </c>
      <c r="E20" s="225" t="s">
        <v>193</v>
      </c>
      <c r="F20" s="224">
        <v>50</v>
      </c>
      <c r="G20" s="226">
        <v>8.85</v>
      </c>
      <c r="H20" s="226">
        <f t="shared" si="0"/>
        <v>10.61173852259118</v>
      </c>
      <c r="I20" s="226">
        <f t="shared" si="1"/>
        <v>530.58692612955895</v>
      </c>
    </row>
    <row r="21" spans="1:9" ht="24" customHeight="1" x14ac:dyDescent="0.2">
      <c r="A21" s="223" t="s">
        <v>233</v>
      </c>
      <c r="B21" s="224" t="s">
        <v>234</v>
      </c>
      <c r="C21" s="223" t="s">
        <v>191</v>
      </c>
      <c r="D21" s="223" t="s">
        <v>235</v>
      </c>
      <c r="E21" s="225" t="s">
        <v>193</v>
      </c>
      <c r="F21" s="224">
        <v>50</v>
      </c>
      <c r="G21" s="226">
        <v>4.82</v>
      </c>
      <c r="H21" s="226">
        <f t="shared" si="0"/>
        <v>5.7795005286880787</v>
      </c>
      <c r="I21" s="226">
        <f t="shared" si="1"/>
        <v>288.97502643440396</v>
      </c>
    </row>
    <row r="22" spans="1:9" ht="24" customHeight="1" x14ac:dyDescent="0.2">
      <c r="A22" s="223" t="s">
        <v>236</v>
      </c>
      <c r="B22" s="224" t="s">
        <v>237</v>
      </c>
      <c r="C22" s="223" t="s">
        <v>191</v>
      </c>
      <c r="D22" s="223" t="s">
        <v>238</v>
      </c>
      <c r="E22" s="225" t="s">
        <v>193</v>
      </c>
      <c r="F22" s="224">
        <v>50</v>
      </c>
      <c r="G22" s="226">
        <v>13.08</v>
      </c>
      <c r="H22" s="226">
        <f t="shared" si="0"/>
        <v>15.683789816439848</v>
      </c>
      <c r="I22" s="226">
        <f t="shared" si="1"/>
        <v>784.18949082199242</v>
      </c>
    </row>
    <row r="23" spans="1:9" ht="24" customHeight="1" x14ac:dyDescent="0.2">
      <c r="A23" s="223" t="s">
        <v>239</v>
      </c>
      <c r="B23" s="224" t="s">
        <v>240</v>
      </c>
      <c r="C23" s="223" t="s">
        <v>191</v>
      </c>
      <c r="D23" s="223" t="s">
        <v>241</v>
      </c>
      <c r="E23" s="225" t="s">
        <v>193</v>
      </c>
      <c r="F23" s="224">
        <v>50</v>
      </c>
      <c r="G23" s="226">
        <v>31.23</v>
      </c>
      <c r="H23" s="226">
        <f t="shared" si="0"/>
        <v>37.446846786499727</v>
      </c>
      <c r="I23" s="226">
        <f t="shared" si="1"/>
        <v>1872.3423393249864</v>
      </c>
    </row>
    <row r="24" spans="1:9" ht="24" customHeight="1" x14ac:dyDescent="0.2">
      <c r="A24" s="223" t="s">
        <v>242</v>
      </c>
      <c r="B24" s="224" t="s">
        <v>243</v>
      </c>
      <c r="C24" s="223" t="s">
        <v>191</v>
      </c>
      <c r="D24" s="223" t="s">
        <v>244</v>
      </c>
      <c r="E24" s="225" t="s">
        <v>193</v>
      </c>
      <c r="F24" s="224">
        <v>50</v>
      </c>
      <c r="G24" s="226">
        <v>19.02</v>
      </c>
      <c r="H24" s="226">
        <f t="shared" si="0"/>
        <v>22.806244824823082</v>
      </c>
      <c r="I24" s="226">
        <f t="shared" si="1"/>
        <v>1140.3122412411542</v>
      </c>
    </row>
    <row r="25" spans="1:9" ht="24" customHeight="1" x14ac:dyDescent="0.2">
      <c r="A25" s="223" t="s">
        <v>245</v>
      </c>
      <c r="B25" s="224" t="s">
        <v>246</v>
      </c>
      <c r="C25" s="223" t="s">
        <v>191</v>
      </c>
      <c r="D25" s="223" t="s">
        <v>247</v>
      </c>
      <c r="E25" s="225" t="s">
        <v>193</v>
      </c>
      <c r="F25" s="224">
        <v>100</v>
      </c>
      <c r="G25" s="226">
        <v>0.53</v>
      </c>
      <c r="H25" s="226">
        <f t="shared" si="0"/>
        <v>0.63550524485574311</v>
      </c>
      <c r="I25" s="226">
        <f t="shared" si="1"/>
        <v>63.550524485574314</v>
      </c>
    </row>
    <row r="26" spans="1:9" ht="24" customHeight="1" x14ac:dyDescent="0.2">
      <c r="A26" s="223" t="s">
        <v>248</v>
      </c>
      <c r="B26" s="224" t="s">
        <v>249</v>
      </c>
      <c r="C26" s="223" t="s">
        <v>191</v>
      </c>
      <c r="D26" s="223" t="s">
        <v>250</v>
      </c>
      <c r="E26" s="225" t="s">
        <v>193</v>
      </c>
      <c r="F26" s="224">
        <v>20</v>
      </c>
      <c r="G26" s="226">
        <v>5.72</v>
      </c>
      <c r="H26" s="226">
        <f t="shared" si="0"/>
        <v>6.8586603784431137</v>
      </c>
      <c r="I26" s="226">
        <f t="shared" si="1"/>
        <v>137.17320756886227</v>
      </c>
    </row>
    <row r="27" spans="1:9" ht="24" customHeight="1" x14ac:dyDescent="0.2">
      <c r="A27" s="223" t="s">
        <v>251</v>
      </c>
      <c r="B27" s="224" t="s">
        <v>252</v>
      </c>
      <c r="C27" s="223" t="s">
        <v>191</v>
      </c>
      <c r="D27" s="223" t="s">
        <v>253</v>
      </c>
      <c r="E27" s="225" t="s">
        <v>193</v>
      </c>
      <c r="F27" s="224">
        <v>20</v>
      </c>
      <c r="G27" s="226">
        <v>5.92</v>
      </c>
      <c r="H27" s="226">
        <f t="shared" si="0"/>
        <v>7.098473678388677</v>
      </c>
      <c r="I27" s="226">
        <f t="shared" si="1"/>
        <v>141.96947356777355</v>
      </c>
    </row>
    <row r="28" spans="1:9" ht="24" customHeight="1" x14ac:dyDescent="0.2">
      <c r="A28" s="223" t="s">
        <v>254</v>
      </c>
      <c r="B28" s="224" t="s">
        <v>255</v>
      </c>
      <c r="C28" s="223" t="s">
        <v>191</v>
      </c>
      <c r="D28" s="223" t="s">
        <v>256</v>
      </c>
      <c r="E28" s="225" t="s">
        <v>193</v>
      </c>
      <c r="F28" s="224">
        <v>50</v>
      </c>
      <c r="G28" s="226">
        <v>53.49</v>
      </c>
      <c r="H28" s="226">
        <f t="shared" si="0"/>
        <v>64.13806707044094</v>
      </c>
      <c r="I28" s="226">
        <f t="shared" si="1"/>
        <v>3206.9033535220469</v>
      </c>
    </row>
    <row r="29" spans="1:9" ht="24" customHeight="1" x14ac:dyDescent="0.2">
      <c r="A29" s="223" t="s">
        <v>257</v>
      </c>
      <c r="B29" s="224" t="s">
        <v>258</v>
      </c>
      <c r="C29" s="223" t="s">
        <v>191</v>
      </c>
      <c r="D29" s="223" t="s">
        <v>259</v>
      </c>
      <c r="E29" s="225" t="s">
        <v>193</v>
      </c>
      <c r="F29" s="224">
        <v>50</v>
      </c>
      <c r="G29" s="226">
        <v>91.46</v>
      </c>
      <c r="H29" s="226">
        <f t="shared" si="0"/>
        <v>109.66662206510614</v>
      </c>
      <c r="I29" s="226">
        <f t="shared" si="1"/>
        <v>5483.3311032553065</v>
      </c>
    </row>
    <row r="30" spans="1:9" ht="24" customHeight="1" x14ac:dyDescent="0.2">
      <c r="A30" s="223" t="s">
        <v>260</v>
      </c>
      <c r="B30" s="224" t="s">
        <v>261</v>
      </c>
      <c r="C30" s="223" t="s">
        <v>191</v>
      </c>
      <c r="D30" s="223" t="s">
        <v>262</v>
      </c>
      <c r="E30" s="225" t="s">
        <v>193</v>
      </c>
      <c r="F30" s="224">
        <v>50</v>
      </c>
      <c r="G30" s="226">
        <v>23.86</v>
      </c>
      <c r="H30" s="226">
        <f t="shared" si="0"/>
        <v>28.609726683505716</v>
      </c>
      <c r="I30" s="226">
        <f t="shared" si="1"/>
        <v>1430.4863341752857</v>
      </c>
    </row>
    <row r="31" spans="1:9" ht="24" customHeight="1" x14ac:dyDescent="0.2">
      <c r="A31" s="223" t="s">
        <v>263</v>
      </c>
      <c r="B31" s="224" t="s">
        <v>264</v>
      </c>
      <c r="C31" s="223" t="s">
        <v>191</v>
      </c>
      <c r="D31" s="223" t="s">
        <v>265</v>
      </c>
      <c r="E31" s="225" t="s">
        <v>193</v>
      </c>
      <c r="F31" s="224">
        <v>50</v>
      </c>
      <c r="G31" s="226">
        <v>18.12</v>
      </c>
      <c r="H31" s="226">
        <f t="shared" si="0"/>
        <v>21.727084975068045</v>
      </c>
      <c r="I31" s="226">
        <f t="shared" si="1"/>
        <v>1086.3542487534023</v>
      </c>
    </row>
    <row r="32" spans="1:9" ht="24" customHeight="1" x14ac:dyDescent="0.2">
      <c r="A32" s="223" t="s">
        <v>266</v>
      </c>
      <c r="B32" s="224" t="s">
        <v>267</v>
      </c>
      <c r="C32" s="223" t="s">
        <v>191</v>
      </c>
      <c r="D32" s="223" t="s">
        <v>268</v>
      </c>
      <c r="E32" s="225" t="s">
        <v>193</v>
      </c>
      <c r="F32" s="224">
        <v>50</v>
      </c>
      <c r="G32" s="226">
        <v>61.17</v>
      </c>
      <c r="H32" s="226">
        <f t="shared" si="0"/>
        <v>73.346897788350574</v>
      </c>
      <c r="I32" s="226">
        <f t="shared" si="1"/>
        <v>3667.3448894175285</v>
      </c>
    </row>
    <row r="33" spans="1:9" ht="24" customHeight="1" x14ac:dyDescent="0.2">
      <c r="A33" s="223" t="s">
        <v>269</v>
      </c>
      <c r="B33" s="224" t="s">
        <v>270</v>
      </c>
      <c r="C33" s="223" t="s">
        <v>191</v>
      </c>
      <c r="D33" s="223" t="s">
        <v>271</v>
      </c>
      <c r="E33" s="225" t="s">
        <v>205</v>
      </c>
      <c r="F33" s="224">
        <v>100</v>
      </c>
      <c r="G33" s="226">
        <v>26.82</v>
      </c>
      <c r="H33" s="226">
        <f t="shared" si="0"/>
        <v>32.158963522700056</v>
      </c>
      <c r="I33" s="226">
        <f t="shared" si="1"/>
        <v>3215.8963522700055</v>
      </c>
    </row>
    <row r="34" spans="1:9" ht="24" customHeight="1" x14ac:dyDescent="0.2">
      <c r="A34" s="223" t="s">
        <v>272</v>
      </c>
      <c r="B34" s="224" t="s">
        <v>273</v>
      </c>
      <c r="C34" s="223" t="s">
        <v>191</v>
      </c>
      <c r="D34" s="223" t="s">
        <v>274</v>
      </c>
      <c r="E34" s="225" t="s">
        <v>275</v>
      </c>
      <c r="F34" s="224">
        <v>50</v>
      </c>
      <c r="G34" s="226">
        <v>104.1</v>
      </c>
      <c r="H34" s="226">
        <f t="shared" si="0"/>
        <v>124.82282262166575</v>
      </c>
      <c r="I34" s="226">
        <f t="shared" si="1"/>
        <v>6241.1411310832873</v>
      </c>
    </row>
    <row r="35" spans="1:9" ht="24" customHeight="1" x14ac:dyDescent="0.2">
      <c r="A35" s="223" t="s">
        <v>276</v>
      </c>
      <c r="B35" s="224" t="s">
        <v>277</v>
      </c>
      <c r="C35" s="223" t="s">
        <v>191</v>
      </c>
      <c r="D35" s="223" t="s">
        <v>278</v>
      </c>
      <c r="E35" s="225" t="s">
        <v>193</v>
      </c>
      <c r="F35" s="224">
        <v>5</v>
      </c>
      <c r="G35" s="226">
        <v>22.3</v>
      </c>
      <c r="H35" s="226">
        <f t="shared" si="0"/>
        <v>26.739182943930324</v>
      </c>
      <c r="I35" s="226">
        <f t="shared" si="1"/>
        <v>133.69591471965163</v>
      </c>
    </row>
    <row r="36" spans="1:9" ht="24" customHeight="1" x14ac:dyDescent="0.2">
      <c r="A36" s="223" t="s">
        <v>279</v>
      </c>
      <c r="B36" s="224" t="s">
        <v>280</v>
      </c>
      <c r="C36" s="223" t="s">
        <v>191</v>
      </c>
      <c r="D36" s="223" t="s">
        <v>281</v>
      </c>
      <c r="E36" s="225" t="s">
        <v>193</v>
      </c>
      <c r="F36" s="224">
        <v>50</v>
      </c>
      <c r="G36" s="226">
        <v>79.489999999999995</v>
      </c>
      <c r="H36" s="226">
        <f t="shared" si="0"/>
        <v>95.31379606336418</v>
      </c>
      <c r="I36" s="226">
        <f t="shared" si="1"/>
        <v>4765.6898031682085</v>
      </c>
    </row>
    <row r="37" spans="1:9" ht="24" customHeight="1" x14ac:dyDescent="0.2">
      <c r="A37" s="223" t="s">
        <v>282</v>
      </c>
      <c r="B37" s="224" t="s">
        <v>283</v>
      </c>
      <c r="C37" s="223" t="s">
        <v>191</v>
      </c>
      <c r="D37" s="223" t="s">
        <v>284</v>
      </c>
      <c r="E37" s="225" t="s">
        <v>205</v>
      </c>
      <c r="F37" s="224">
        <v>100</v>
      </c>
      <c r="G37" s="226">
        <v>27.22</v>
      </c>
      <c r="H37" s="226">
        <f t="shared" si="0"/>
        <v>32.638590122591182</v>
      </c>
      <c r="I37" s="226">
        <f t="shared" si="1"/>
        <v>3263.8590122591181</v>
      </c>
    </row>
    <row r="38" spans="1:9" ht="24" customHeight="1" x14ac:dyDescent="0.2">
      <c r="A38" s="223" t="s">
        <v>285</v>
      </c>
      <c r="B38" s="224" t="s">
        <v>286</v>
      </c>
      <c r="C38" s="223" t="s">
        <v>191</v>
      </c>
      <c r="D38" s="223" t="s">
        <v>287</v>
      </c>
      <c r="E38" s="225" t="s">
        <v>275</v>
      </c>
      <c r="F38" s="224">
        <v>100</v>
      </c>
      <c r="G38" s="226">
        <v>12.75</v>
      </c>
      <c r="H38" s="226">
        <f t="shared" si="0"/>
        <v>15.288097871529668</v>
      </c>
      <c r="I38" s="226">
        <f t="shared" si="1"/>
        <v>1528.8097871529669</v>
      </c>
    </row>
    <row r="39" spans="1:9" ht="36" customHeight="1" x14ac:dyDescent="0.2">
      <c r="A39" s="223" t="s">
        <v>288</v>
      </c>
      <c r="B39" s="224" t="s">
        <v>289</v>
      </c>
      <c r="C39" s="223" t="s">
        <v>191</v>
      </c>
      <c r="D39" s="223" t="s">
        <v>290</v>
      </c>
      <c r="E39" s="225" t="s">
        <v>275</v>
      </c>
      <c r="F39" s="224">
        <v>150</v>
      </c>
      <c r="G39" s="226">
        <v>15.03</v>
      </c>
      <c r="H39" s="226">
        <f t="shared" si="0"/>
        <v>18.02196949090909</v>
      </c>
      <c r="I39" s="226">
        <f t="shared" si="1"/>
        <v>2703.2954236363635</v>
      </c>
    </row>
    <row r="40" spans="1:9" ht="36" customHeight="1" x14ac:dyDescent="0.2">
      <c r="A40" s="223" t="s">
        <v>291</v>
      </c>
      <c r="B40" s="224" t="s">
        <v>292</v>
      </c>
      <c r="C40" s="223" t="s">
        <v>191</v>
      </c>
      <c r="D40" s="223" t="s">
        <v>293</v>
      </c>
      <c r="E40" s="225" t="s">
        <v>275</v>
      </c>
      <c r="F40" s="224">
        <v>50</v>
      </c>
      <c r="G40" s="226">
        <v>6.81</v>
      </c>
      <c r="H40" s="226">
        <f t="shared" si="0"/>
        <v>8.1656428631464344</v>
      </c>
      <c r="I40" s="226">
        <f t="shared" si="1"/>
        <v>408.28214315732174</v>
      </c>
    </row>
    <row r="41" spans="1:9" ht="48" customHeight="1" x14ac:dyDescent="0.2">
      <c r="A41" s="223" t="s">
        <v>294</v>
      </c>
      <c r="B41" s="224" t="s">
        <v>295</v>
      </c>
      <c r="C41" s="223" t="s">
        <v>191</v>
      </c>
      <c r="D41" s="223" t="s">
        <v>296</v>
      </c>
      <c r="E41" s="225" t="s">
        <v>193</v>
      </c>
      <c r="F41" s="224">
        <v>10</v>
      </c>
      <c r="G41" s="226">
        <v>155.02000000000001</v>
      </c>
      <c r="H41" s="226">
        <f t="shared" si="0"/>
        <v>185.87928878780622</v>
      </c>
      <c r="I41" s="226">
        <f t="shared" si="1"/>
        <v>1858.7928878780622</v>
      </c>
    </row>
    <row r="42" spans="1:9" ht="24" customHeight="1" x14ac:dyDescent="0.2">
      <c r="A42" s="223" t="s">
        <v>297</v>
      </c>
      <c r="B42" s="224" t="s">
        <v>298</v>
      </c>
      <c r="C42" s="223" t="s">
        <v>191</v>
      </c>
      <c r="D42" s="223" t="s">
        <v>299</v>
      </c>
      <c r="E42" s="225" t="s">
        <v>205</v>
      </c>
      <c r="F42" s="224">
        <v>100</v>
      </c>
      <c r="G42" s="226">
        <v>28.28</v>
      </c>
      <c r="H42" s="226">
        <f t="shared" si="0"/>
        <v>33.909600612302668</v>
      </c>
      <c r="I42" s="226">
        <f t="shared" si="1"/>
        <v>3390.960061230267</v>
      </c>
    </row>
    <row r="43" spans="1:9" ht="24" customHeight="1" x14ac:dyDescent="0.2">
      <c r="A43" s="223" t="s">
        <v>300</v>
      </c>
      <c r="B43" s="224" t="s">
        <v>301</v>
      </c>
      <c r="C43" s="223" t="s">
        <v>191</v>
      </c>
      <c r="D43" s="223" t="s">
        <v>302</v>
      </c>
      <c r="E43" s="225" t="s">
        <v>303</v>
      </c>
      <c r="F43" s="224">
        <v>100</v>
      </c>
      <c r="G43" s="226">
        <v>106</v>
      </c>
      <c r="H43" s="226">
        <f t="shared" si="0"/>
        <v>127.10104897114861</v>
      </c>
      <c r="I43" s="226">
        <f t="shared" si="1"/>
        <v>12710.104897114861</v>
      </c>
    </row>
    <row r="44" spans="1:9" ht="24" customHeight="1" x14ac:dyDescent="0.2">
      <c r="A44" s="223" t="s">
        <v>304</v>
      </c>
      <c r="B44" s="224" t="s">
        <v>305</v>
      </c>
      <c r="C44" s="223" t="s">
        <v>191</v>
      </c>
      <c r="D44" s="223" t="s">
        <v>306</v>
      </c>
      <c r="E44" s="225" t="s">
        <v>303</v>
      </c>
      <c r="F44" s="224">
        <v>100</v>
      </c>
      <c r="G44" s="226">
        <v>118.56</v>
      </c>
      <c r="H44" s="226">
        <f t="shared" si="0"/>
        <v>142.16132420772999</v>
      </c>
      <c r="I44" s="226">
        <f t="shared" si="1"/>
        <v>14216.132420772999</v>
      </c>
    </row>
    <row r="45" spans="1:9" ht="24" customHeight="1" x14ac:dyDescent="0.2">
      <c r="A45" s="223" t="s">
        <v>307</v>
      </c>
      <c r="B45" s="224" t="s">
        <v>308</v>
      </c>
      <c r="C45" s="223" t="s">
        <v>191</v>
      </c>
      <c r="D45" s="223" t="s">
        <v>309</v>
      </c>
      <c r="E45" s="225" t="s">
        <v>303</v>
      </c>
      <c r="F45" s="224">
        <v>100</v>
      </c>
      <c r="G45" s="226">
        <v>95</v>
      </c>
      <c r="H45" s="226">
        <f t="shared" si="0"/>
        <v>113.91131747414262</v>
      </c>
      <c r="I45" s="226">
        <f t="shared" si="1"/>
        <v>11391.131747414262</v>
      </c>
    </row>
    <row r="46" spans="1:9" ht="24" customHeight="1" x14ac:dyDescent="0.2">
      <c r="A46" s="223" t="s">
        <v>310</v>
      </c>
      <c r="B46" s="224" t="s">
        <v>311</v>
      </c>
      <c r="C46" s="223" t="s">
        <v>191</v>
      </c>
      <c r="D46" s="223" t="s">
        <v>312</v>
      </c>
      <c r="E46" s="225" t="s">
        <v>205</v>
      </c>
      <c r="F46" s="224">
        <v>4000</v>
      </c>
      <c r="G46" s="226">
        <v>1.38</v>
      </c>
      <c r="H46" s="226">
        <f t="shared" si="0"/>
        <v>1.6547117696243874</v>
      </c>
      <c r="I46" s="226">
        <f t="shared" si="1"/>
        <v>6618.8470784975498</v>
      </c>
    </row>
    <row r="47" spans="1:9" ht="24" customHeight="1" x14ac:dyDescent="0.2">
      <c r="A47" s="223" t="s">
        <v>313</v>
      </c>
      <c r="B47" s="224" t="s">
        <v>314</v>
      </c>
      <c r="C47" s="223" t="s">
        <v>191</v>
      </c>
      <c r="D47" s="223" t="s">
        <v>315</v>
      </c>
      <c r="E47" s="225" t="s">
        <v>205</v>
      </c>
      <c r="F47" s="224">
        <v>4000</v>
      </c>
      <c r="G47" s="226">
        <v>0.83</v>
      </c>
      <c r="H47" s="226">
        <f t="shared" si="0"/>
        <v>0.99522519477408811</v>
      </c>
      <c r="I47" s="226">
        <f t="shared" si="1"/>
        <v>3980.9007790963524</v>
      </c>
    </row>
    <row r="48" spans="1:9" ht="24" customHeight="1" x14ac:dyDescent="0.2">
      <c r="A48" s="223" t="s">
        <v>316</v>
      </c>
      <c r="B48" s="224" t="s">
        <v>317</v>
      </c>
      <c r="C48" s="223" t="s">
        <v>191</v>
      </c>
      <c r="D48" s="223" t="s">
        <v>318</v>
      </c>
      <c r="E48" s="225" t="s">
        <v>193</v>
      </c>
      <c r="F48" s="224">
        <v>100</v>
      </c>
      <c r="G48" s="226">
        <v>0.32</v>
      </c>
      <c r="H48" s="226">
        <f t="shared" si="0"/>
        <v>0.38370127991290148</v>
      </c>
      <c r="I48" s="226">
        <f t="shared" si="1"/>
        <v>38.370127991290147</v>
      </c>
    </row>
    <row r="49" spans="1:9" ht="24" customHeight="1" x14ac:dyDescent="0.2">
      <c r="A49" s="223" t="s">
        <v>319</v>
      </c>
      <c r="B49" s="224" t="s">
        <v>320</v>
      </c>
      <c r="C49" s="223" t="s">
        <v>191</v>
      </c>
      <c r="D49" s="223" t="s">
        <v>321</v>
      </c>
      <c r="E49" s="225" t="s">
        <v>193</v>
      </c>
      <c r="F49" s="224">
        <v>50</v>
      </c>
      <c r="G49" s="226">
        <v>29.9</v>
      </c>
      <c r="H49" s="226">
        <f t="shared" si="0"/>
        <v>35.85208834186173</v>
      </c>
      <c r="I49" s="226">
        <f t="shared" si="1"/>
        <v>1792.6044170930866</v>
      </c>
    </row>
    <row r="50" spans="1:9" ht="24" customHeight="1" x14ac:dyDescent="0.2">
      <c r="A50" s="223" t="s">
        <v>322</v>
      </c>
      <c r="B50" s="224" t="s">
        <v>323</v>
      </c>
      <c r="C50" s="223" t="s">
        <v>191</v>
      </c>
      <c r="D50" s="223" t="s">
        <v>324</v>
      </c>
      <c r="E50" s="225" t="s">
        <v>193</v>
      </c>
      <c r="F50" s="224">
        <v>10</v>
      </c>
      <c r="G50" s="226">
        <v>40.950000000000003</v>
      </c>
      <c r="H50" s="226">
        <f t="shared" si="0"/>
        <v>49.101773163854112</v>
      </c>
      <c r="I50" s="226">
        <f t="shared" si="1"/>
        <v>491.01773163854114</v>
      </c>
    </row>
    <row r="51" spans="1:9" ht="24" customHeight="1" x14ac:dyDescent="0.2">
      <c r="A51" s="223" t="s">
        <v>325</v>
      </c>
      <c r="B51" s="224" t="s">
        <v>326</v>
      </c>
      <c r="C51" s="223" t="s">
        <v>191</v>
      </c>
      <c r="D51" s="223" t="s">
        <v>327</v>
      </c>
      <c r="E51" s="225" t="s">
        <v>193</v>
      </c>
      <c r="F51" s="224">
        <v>25</v>
      </c>
      <c r="G51" s="226">
        <v>373.15</v>
      </c>
      <c r="H51" s="226">
        <f t="shared" si="0"/>
        <v>447.4316643734349</v>
      </c>
      <c r="I51" s="226">
        <f t="shared" si="1"/>
        <v>11185.791609335873</v>
      </c>
    </row>
    <row r="52" spans="1:9" ht="24" customHeight="1" x14ac:dyDescent="0.2">
      <c r="A52" s="223" t="s">
        <v>328</v>
      </c>
      <c r="B52" s="224" t="s">
        <v>329</v>
      </c>
      <c r="C52" s="223" t="s">
        <v>191</v>
      </c>
      <c r="D52" s="223" t="s">
        <v>330</v>
      </c>
      <c r="E52" s="225" t="s">
        <v>193</v>
      </c>
      <c r="F52" s="224">
        <v>25</v>
      </c>
      <c r="G52" s="226">
        <v>139.94999999999999</v>
      </c>
      <c r="H52" s="226">
        <f t="shared" si="0"/>
        <v>167.80935663690798</v>
      </c>
      <c r="I52" s="226">
        <f t="shared" si="1"/>
        <v>4195.2339159226995</v>
      </c>
    </row>
    <row r="53" spans="1:9" ht="24" customHeight="1" x14ac:dyDescent="0.2">
      <c r="A53" s="223" t="s">
        <v>331</v>
      </c>
      <c r="B53" s="224" t="s">
        <v>332</v>
      </c>
      <c r="C53" s="223" t="s">
        <v>191</v>
      </c>
      <c r="D53" s="223" t="s">
        <v>333</v>
      </c>
      <c r="E53" s="225" t="s">
        <v>193</v>
      </c>
      <c r="F53" s="224">
        <v>5</v>
      </c>
      <c r="G53" s="226">
        <v>697.25</v>
      </c>
      <c r="H53" s="226">
        <f t="shared" si="0"/>
        <v>836.04911693522047</v>
      </c>
      <c r="I53" s="226">
        <f t="shared" si="1"/>
        <v>4180.2455846761022</v>
      </c>
    </row>
    <row r="54" spans="1:9" ht="48" customHeight="1" x14ac:dyDescent="0.2">
      <c r="A54" s="223" t="s">
        <v>334</v>
      </c>
      <c r="B54" s="224" t="s">
        <v>335</v>
      </c>
      <c r="C54" s="223" t="s">
        <v>191</v>
      </c>
      <c r="D54" s="223" t="s">
        <v>336</v>
      </c>
      <c r="E54" s="225" t="s">
        <v>193</v>
      </c>
      <c r="F54" s="224">
        <v>5</v>
      </c>
      <c r="G54" s="226">
        <v>830.18</v>
      </c>
      <c r="H54" s="226">
        <f t="shared" si="0"/>
        <v>995.44102674403916</v>
      </c>
      <c r="I54" s="226">
        <f t="shared" si="1"/>
        <v>4977.2051337201956</v>
      </c>
    </row>
    <row r="55" spans="1:9" ht="24" customHeight="1" x14ac:dyDescent="0.2">
      <c r="A55" s="223" t="s">
        <v>337</v>
      </c>
      <c r="B55" s="224" t="s">
        <v>338</v>
      </c>
      <c r="C55" s="223" t="s">
        <v>191</v>
      </c>
      <c r="D55" s="223" t="s">
        <v>339</v>
      </c>
      <c r="E55" s="225" t="s">
        <v>193</v>
      </c>
      <c r="F55" s="224">
        <v>10</v>
      </c>
      <c r="G55" s="226">
        <v>302.95999999999998</v>
      </c>
      <c r="H55" s="226">
        <f t="shared" si="0"/>
        <v>363.26918675753944</v>
      </c>
      <c r="I55" s="226">
        <f t="shared" si="1"/>
        <v>3632.6918675753946</v>
      </c>
    </row>
    <row r="56" spans="1:9" ht="60" customHeight="1" x14ac:dyDescent="0.2">
      <c r="A56" s="223" t="s">
        <v>340</v>
      </c>
      <c r="B56" s="224" t="s">
        <v>341</v>
      </c>
      <c r="C56" s="223" t="s">
        <v>191</v>
      </c>
      <c r="D56" s="223" t="s">
        <v>342</v>
      </c>
      <c r="E56" s="225" t="s">
        <v>343</v>
      </c>
      <c r="F56" s="224">
        <v>10</v>
      </c>
      <c r="G56" s="226">
        <v>230.12</v>
      </c>
      <c r="H56" s="226">
        <f t="shared" si="0"/>
        <v>275.92918291736527</v>
      </c>
      <c r="I56" s="226">
        <f t="shared" si="1"/>
        <v>2759.2918291736528</v>
      </c>
    </row>
    <row r="57" spans="1:9" ht="24" customHeight="1" x14ac:dyDescent="0.2">
      <c r="A57" s="223" t="s">
        <v>344</v>
      </c>
      <c r="B57" s="224" t="s">
        <v>345</v>
      </c>
      <c r="C57" s="223" t="s">
        <v>191</v>
      </c>
      <c r="D57" s="223" t="s">
        <v>346</v>
      </c>
      <c r="E57" s="225" t="s">
        <v>347</v>
      </c>
      <c r="F57" s="224">
        <v>5</v>
      </c>
      <c r="G57" s="226">
        <v>790</v>
      </c>
      <c r="H57" s="226">
        <f t="shared" si="0"/>
        <v>947.26253478497551</v>
      </c>
      <c r="I57" s="226">
        <f t="shared" si="1"/>
        <v>4736.3126739248773</v>
      </c>
    </row>
    <row r="58" spans="1:9" ht="24" customHeight="1" x14ac:dyDescent="0.2">
      <c r="A58" s="223" t="s">
        <v>348</v>
      </c>
      <c r="B58" s="224" t="s">
        <v>349</v>
      </c>
      <c r="C58" s="223" t="s">
        <v>191</v>
      </c>
      <c r="D58" s="223" t="s">
        <v>350</v>
      </c>
      <c r="E58" s="225" t="s">
        <v>193</v>
      </c>
      <c r="F58" s="224">
        <v>20</v>
      </c>
      <c r="G58" s="226">
        <v>28.69</v>
      </c>
      <c r="H58" s="226">
        <f t="shared" si="0"/>
        <v>34.401217877191073</v>
      </c>
      <c r="I58" s="226">
        <f t="shared" si="1"/>
        <v>688.02435754382145</v>
      </c>
    </row>
    <row r="59" spans="1:9" ht="24" customHeight="1" x14ac:dyDescent="0.2">
      <c r="A59" s="223" t="s">
        <v>351</v>
      </c>
      <c r="B59" s="224" t="s">
        <v>352</v>
      </c>
      <c r="C59" s="223" t="s">
        <v>191</v>
      </c>
      <c r="D59" s="223" t="s">
        <v>353</v>
      </c>
      <c r="E59" s="225" t="s">
        <v>193</v>
      </c>
      <c r="F59" s="224">
        <v>10000</v>
      </c>
      <c r="G59" s="226">
        <v>0.13</v>
      </c>
      <c r="H59" s="226">
        <f t="shared" si="0"/>
        <v>0.15587864496461623</v>
      </c>
      <c r="I59" s="226">
        <f t="shared" si="1"/>
        <v>1558.7864496461623</v>
      </c>
    </row>
    <row r="60" spans="1:9" ht="24" customHeight="1" x14ac:dyDescent="0.2">
      <c r="A60" s="223" t="s">
        <v>354</v>
      </c>
      <c r="B60" s="224" t="s">
        <v>355</v>
      </c>
      <c r="C60" s="223" t="s">
        <v>191</v>
      </c>
      <c r="D60" s="223" t="s">
        <v>356</v>
      </c>
      <c r="E60" s="225" t="s">
        <v>193</v>
      </c>
      <c r="F60" s="224">
        <v>10000</v>
      </c>
      <c r="G60" s="226">
        <v>0.25</v>
      </c>
      <c r="H60" s="226">
        <f t="shared" si="0"/>
        <v>0.29976662493195427</v>
      </c>
      <c r="I60" s="226">
        <f t="shared" si="1"/>
        <v>2997.6662493195427</v>
      </c>
    </row>
    <row r="61" spans="1:9" ht="24" customHeight="1" x14ac:dyDescent="0.2">
      <c r="A61" s="223" t="s">
        <v>357</v>
      </c>
      <c r="B61" s="224" t="s">
        <v>358</v>
      </c>
      <c r="C61" s="223" t="s">
        <v>191</v>
      </c>
      <c r="D61" s="223" t="s">
        <v>359</v>
      </c>
      <c r="E61" s="225" t="s">
        <v>193</v>
      </c>
      <c r="F61" s="224">
        <v>50</v>
      </c>
      <c r="G61" s="226">
        <v>0.47</v>
      </c>
      <c r="H61" s="226">
        <f t="shared" si="0"/>
        <v>0.56356125487207398</v>
      </c>
      <c r="I61" s="226">
        <f t="shared" si="1"/>
        <v>28.1780627436037</v>
      </c>
    </row>
    <row r="62" spans="1:9" ht="24" customHeight="1" x14ac:dyDescent="0.2">
      <c r="A62" s="223" t="s">
        <v>360</v>
      </c>
      <c r="B62" s="224" t="s">
        <v>361</v>
      </c>
      <c r="C62" s="223" t="s">
        <v>191</v>
      </c>
      <c r="D62" s="223" t="s">
        <v>362</v>
      </c>
      <c r="E62" s="225" t="s">
        <v>193</v>
      </c>
      <c r="F62" s="224">
        <v>50</v>
      </c>
      <c r="G62" s="226">
        <v>0.98</v>
      </c>
      <c r="H62" s="226">
        <f t="shared" si="0"/>
        <v>1.1750851697332607</v>
      </c>
      <c r="I62" s="226">
        <f t="shared" si="1"/>
        <v>58.754258486663034</v>
      </c>
    </row>
    <row r="63" spans="1:9" ht="24" customHeight="1" x14ac:dyDescent="0.2">
      <c r="A63" s="223" t="s">
        <v>363</v>
      </c>
      <c r="B63" s="224" t="s">
        <v>364</v>
      </c>
      <c r="C63" s="223" t="s">
        <v>191</v>
      </c>
      <c r="D63" s="223" t="s">
        <v>365</v>
      </c>
      <c r="E63" s="225" t="s">
        <v>193</v>
      </c>
      <c r="F63" s="224">
        <v>50</v>
      </c>
      <c r="G63" s="226">
        <v>3.51</v>
      </c>
      <c r="H63" s="226">
        <f t="shared" si="0"/>
        <v>4.2087234140446377</v>
      </c>
      <c r="I63" s="226">
        <f t="shared" si="1"/>
        <v>210.43617070223189</v>
      </c>
    </row>
    <row r="64" spans="1:9" ht="24" customHeight="1" x14ac:dyDescent="0.2">
      <c r="A64" s="223" t="s">
        <v>366</v>
      </c>
      <c r="B64" s="224" t="s">
        <v>367</v>
      </c>
      <c r="C64" s="223" t="s">
        <v>191</v>
      </c>
      <c r="D64" s="223" t="s">
        <v>368</v>
      </c>
      <c r="E64" s="225" t="s">
        <v>193</v>
      </c>
      <c r="F64" s="224">
        <v>50</v>
      </c>
      <c r="G64" s="226">
        <v>5.91</v>
      </c>
      <c r="H64" s="226">
        <f t="shared" si="0"/>
        <v>7.0864830133913994</v>
      </c>
      <c r="I64" s="226">
        <f t="shared" si="1"/>
        <v>354.32415066956997</v>
      </c>
    </row>
    <row r="65" spans="1:9" ht="24" customHeight="1" x14ac:dyDescent="0.2">
      <c r="A65" s="223" t="s">
        <v>369</v>
      </c>
      <c r="B65" s="224" t="s">
        <v>370</v>
      </c>
      <c r="C65" s="223" t="s">
        <v>191</v>
      </c>
      <c r="D65" s="223" t="s">
        <v>371</v>
      </c>
      <c r="E65" s="225" t="s">
        <v>193</v>
      </c>
      <c r="F65" s="224">
        <v>50</v>
      </c>
      <c r="G65" s="226">
        <v>4.55</v>
      </c>
      <c r="H65" s="226">
        <f t="shared" si="0"/>
        <v>5.4557525737615675</v>
      </c>
      <c r="I65" s="226">
        <f t="shared" si="1"/>
        <v>272.78762868807837</v>
      </c>
    </row>
    <row r="66" spans="1:9" ht="24" customHeight="1" x14ac:dyDescent="0.2">
      <c r="A66" s="223" t="s">
        <v>372</v>
      </c>
      <c r="B66" s="224" t="s">
        <v>373</v>
      </c>
      <c r="C66" s="223" t="s">
        <v>191</v>
      </c>
      <c r="D66" s="223" t="s">
        <v>374</v>
      </c>
      <c r="E66" s="225" t="s">
        <v>193</v>
      </c>
      <c r="F66" s="224">
        <v>50</v>
      </c>
      <c r="G66" s="226">
        <v>5.77</v>
      </c>
      <c r="H66" s="226">
        <f t="shared" si="0"/>
        <v>6.9186137034295045</v>
      </c>
      <c r="I66" s="226">
        <f t="shared" si="1"/>
        <v>345.9306851714752</v>
      </c>
    </row>
    <row r="67" spans="1:9" ht="24" customHeight="1" x14ac:dyDescent="0.2">
      <c r="A67" s="223" t="s">
        <v>375</v>
      </c>
      <c r="B67" s="224" t="s">
        <v>376</v>
      </c>
      <c r="C67" s="223" t="s">
        <v>191</v>
      </c>
      <c r="D67" s="223" t="s">
        <v>377</v>
      </c>
      <c r="E67" s="225" t="s">
        <v>193</v>
      </c>
      <c r="F67" s="224">
        <v>50</v>
      </c>
      <c r="G67" s="226">
        <v>9.82</v>
      </c>
      <c r="H67" s="226">
        <f t="shared" si="0"/>
        <v>11.774833027327164</v>
      </c>
      <c r="I67" s="226">
        <f t="shared" si="1"/>
        <v>588.74165136635816</v>
      </c>
    </row>
    <row r="68" spans="1:9" ht="24" customHeight="1" x14ac:dyDescent="0.2">
      <c r="A68" s="223" t="s">
        <v>378</v>
      </c>
      <c r="B68" s="224" t="s">
        <v>379</v>
      </c>
      <c r="C68" s="223" t="s">
        <v>191</v>
      </c>
      <c r="D68" s="223" t="s">
        <v>380</v>
      </c>
      <c r="E68" s="225" t="s">
        <v>193</v>
      </c>
      <c r="F68" s="224">
        <v>50</v>
      </c>
      <c r="G68" s="226">
        <v>21.71</v>
      </c>
      <c r="H68" s="226">
        <f t="shared" si="0"/>
        <v>26.031733709090911</v>
      </c>
      <c r="I68" s="226">
        <f t="shared" si="1"/>
        <v>1301.5866854545457</v>
      </c>
    </row>
    <row r="69" spans="1:9" ht="24" customHeight="1" x14ac:dyDescent="0.2">
      <c r="A69" s="223" t="s">
        <v>381</v>
      </c>
      <c r="B69" s="224" t="s">
        <v>382</v>
      </c>
      <c r="C69" s="223" t="s">
        <v>191</v>
      </c>
      <c r="D69" s="223" t="s">
        <v>383</v>
      </c>
      <c r="E69" s="225" t="s">
        <v>193</v>
      </c>
      <c r="F69" s="224">
        <v>25</v>
      </c>
      <c r="G69" s="226">
        <v>2.2000000000000002</v>
      </c>
      <c r="H69" s="226">
        <f t="shared" si="0"/>
        <v>2.637946299401198</v>
      </c>
      <c r="I69" s="226">
        <f t="shared" si="1"/>
        <v>65.948657485029955</v>
      </c>
    </row>
    <row r="70" spans="1:9" ht="36" customHeight="1" x14ac:dyDescent="0.2">
      <c r="A70" s="223" t="s">
        <v>384</v>
      </c>
      <c r="B70" s="224" t="s">
        <v>385</v>
      </c>
      <c r="C70" s="223" t="s">
        <v>191</v>
      </c>
      <c r="D70" s="223" t="s">
        <v>386</v>
      </c>
      <c r="E70" s="225" t="s">
        <v>387</v>
      </c>
      <c r="F70" s="224">
        <v>2000</v>
      </c>
      <c r="G70" s="226">
        <v>9.25</v>
      </c>
      <c r="H70" s="226">
        <f t="shared" ref="H70:H133" si="2">G70*(1+$G$2)</f>
        <v>11.091365122482308</v>
      </c>
      <c r="I70" s="226">
        <f t="shared" ref="I70:I133" si="3">F70*H70</f>
        <v>22182.730244964616</v>
      </c>
    </row>
    <row r="71" spans="1:9" ht="36" customHeight="1" x14ac:dyDescent="0.2">
      <c r="A71" s="223" t="s">
        <v>388</v>
      </c>
      <c r="B71" s="224" t="s">
        <v>389</v>
      </c>
      <c r="C71" s="223" t="s">
        <v>191</v>
      </c>
      <c r="D71" s="223" t="s">
        <v>390</v>
      </c>
      <c r="E71" s="225" t="s">
        <v>387</v>
      </c>
      <c r="F71" s="224">
        <v>2000</v>
      </c>
      <c r="G71" s="226">
        <v>15.95</v>
      </c>
      <c r="H71" s="226">
        <f t="shared" si="2"/>
        <v>19.125110670658682</v>
      </c>
      <c r="I71" s="226">
        <f t="shared" si="3"/>
        <v>38250.221341317367</v>
      </c>
    </row>
    <row r="72" spans="1:9" ht="36" customHeight="1" x14ac:dyDescent="0.2">
      <c r="A72" s="223" t="s">
        <v>391</v>
      </c>
      <c r="B72" s="224" t="s">
        <v>392</v>
      </c>
      <c r="C72" s="223" t="s">
        <v>191</v>
      </c>
      <c r="D72" s="223" t="s">
        <v>393</v>
      </c>
      <c r="E72" s="225" t="s">
        <v>387</v>
      </c>
      <c r="F72" s="224">
        <v>35000</v>
      </c>
      <c r="G72" s="226">
        <v>2.16</v>
      </c>
      <c r="H72" s="226">
        <f t="shared" si="2"/>
        <v>2.5899836394120852</v>
      </c>
      <c r="I72" s="226">
        <f t="shared" si="3"/>
        <v>90649.427379422981</v>
      </c>
    </row>
    <row r="73" spans="1:9" ht="36" customHeight="1" x14ac:dyDescent="0.2">
      <c r="A73" s="223" t="s">
        <v>394</v>
      </c>
      <c r="B73" s="224" t="s">
        <v>395</v>
      </c>
      <c r="C73" s="223" t="s">
        <v>191</v>
      </c>
      <c r="D73" s="223" t="s">
        <v>396</v>
      </c>
      <c r="E73" s="225" t="s">
        <v>387</v>
      </c>
      <c r="F73" s="224">
        <v>1000</v>
      </c>
      <c r="G73" s="226">
        <v>22.87</v>
      </c>
      <c r="H73" s="226">
        <f t="shared" si="2"/>
        <v>27.422650848775177</v>
      </c>
      <c r="I73" s="226">
        <f t="shared" si="3"/>
        <v>27422.650848775178</v>
      </c>
    </row>
    <row r="74" spans="1:9" ht="36" customHeight="1" x14ac:dyDescent="0.2">
      <c r="A74" s="223" t="s">
        <v>397</v>
      </c>
      <c r="B74" s="224" t="s">
        <v>398</v>
      </c>
      <c r="C74" s="223" t="s">
        <v>191</v>
      </c>
      <c r="D74" s="223" t="s">
        <v>399</v>
      </c>
      <c r="E74" s="225" t="s">
        <v>387</v>
      </c>
      <c r="F74" s="224">
        <v>20000</v>
      </c>
      <c r="G74" s="226">
        <v>3.87</v>
      </c>
      <c r="H74" s="226">
        <f t="shared" si="2"/>
        <v>4.640387353946652</v>
      </c>
      <c r="I74" s="226">
        <f t="shared" si="3"/>
        <v>92807.74707893304</v>
      </c>
    </row>
    <row r="75" spans="1:9" ht="36" customHeight="1" x14ac:dyDescent="0.2">
      <c r="A75" s="223" t="s">
        <v>400</v>
      </c>
      <c r="B75" s="224" t="s">
        <v>401</v>
      </c>
      <c r="C75" s="223" t="s">
        <v>191</v>
      </c>
      <c r="D75" s="223" t="s">
        <v>402</v>
      </c>
      <c r="E75" s="225" t="s">
        <v>387</v>
      </c>
      <c r="F75" s="224">
        <v>15000</v>
      </c>
      <c r="G75" s="226">
        <v>5.41</v>
      </c>
      <c r="H75" s="226">
        <f t="shared" si="2"/>
        <v>6.4869497635274902</v>
      </c>
      <c r="I75" s="226">
        <f t="shared" si="3"/>
        <v>97304.246452912354</v>
      </c>
    </row>
    <row r="76" spans="1:9" ht="48" customHeight="1" x14ac:dyDescent="0.2">
      <c r="A76" s="223" t="s">
        <v>403</v>
      </c>
      <c r="B76" s="224" t="s">
        <v>404</v>
      </c>
      <c r="C76" s="223" t="s">
        <v>191</v>
      </c>
      <c r="D76" s="223" t="s">
        <v>405</v>
      </c>
      <c r="E76" s="225" t="s">
        <v>387</v>
      </c>
      <c r="F76" s="224">
        <v>1000</v>
      </c>
      <c r="G76" s="226">
        <v>10.09</v>
      </c>
      <c r="H76" s="226">
        <f t="shared" si="2"/>
        <v>12.098580982253674</v>
      </c>
      <c r="I76" s="226">
        <f t="shared" si="3"/>
        <v>12098.580982253674</v>
      </c>
    </row>
    <row r="77" spans="1:9" ht="48" customHeight="1" x14ac:dyDescent="0.2">
      <c r="A77" s="223" t="s">
        <v>406</v>
      </c>
      <c r="B77" s="224" t="s">
        <v>407</v>
      </c>
      <c r="C77" s="223" t="s">
        <v>191</v>
      </c>
      <c r="D77" s="223" t="s">
        <v>408</v>
      </c>
      <c r="E77" s="225" t="s">
        <v>387</v>
      </c>
      <c r="F77" s="224">
        <v>1000</v>
      </c>
      <c r="G77" s="226">
        <v>15.47</v>
      </c>
      <c r="H77" s="226">
        <f t="shared" si="2"/>
        <v>18.54955875078933</v>
      </c>
      <c r="I77" s="226">
        <f t="shared" si="3"/>
        <v>18549.558750789329</v>
      </c>
    </row>
    <row r="78" spans="1:9" ht="48" customHeight="1" x14ac:dyDescent="0.2">
      <c r="A78" s="223" t="s">
        <v>409</v>
      </c>
      <c r="B78" s="224" t="s">
        <v>410</v>
      </c>
      <c r="C78" s="223" t="s">
        <v>191</v>
      </c>
      <c r="D78" s="223" t="s">
        <v>411</v>
      </c>
      <c r="E78" s="225" t="s">
        <v>387</v>
      </c>
      <c r="F78" s="224">
        <v>1000</v>
      </c>
      <c r="G78" s="226">
        <v>23.56</v>
      </c>
      <c r="H78" s="226">
        <f t="shared" si="2"/>
        <v>28.250006733587369</v>
      </c>
      <c r="I78" s="226">
        <f t="shared" si="3"/>
        <v>28250.006733587368</v>
      </c>
    </row>
    <row r="79" spans="1:9" ht="48" customHeight="1" x14ac:dyDescent="0.2">
      <c r="A79" s="223" t="s">
        <v>412</v>
      </c>
      <c r="B79" s="224" t="s">
        <v>413</v>
      </c>
      <c r="C79" s="223" t="s">
        <v>191</v>
      </c>
      <c r="D79" s="223" t="s">
        <v>414</v>
      </c>
      <c r="E79" s="225" t="s">
        <v>387</v>
      </c>
      <c r="F79" s="224">
        <v>500</v>
      </c>
      <c r="G79" s="226">
        <v>32.47</v>
      </c>
      <c r="H79" s="226">
        <f t="shared" si="2"/>
        <v>38.933689246162217</v>
      </c>
      <c r="I79" s="226">
        <f t="shared" si="3"/>
        <v>19466.84462308111</v>
      </c>
    </row>
    <row r="80" spans="1:9" ht="48" customHeight="1" x14ac:dyDescent="0.2">
      <c r="A80" s="223" t="s">
        <v>415</v>
      </c>
      <c r="B80" s="224" t="s">
        <v>416</v>
      </c>
      <c r="C80" s="223" t="s">
        <v>191</v>
      </c>
      <c r="D80" s="223" t="s">
        <v>417</v>
      </c>
      <c r="E80" s="225" t="s">
        <v>387</v>
      </c>
      <c r="F80" s="224">
        <v>500</v>
      </c>
      <c r="G80" s="226">
        <v>46.28</v>
      </c>
      <c r="H80" s="226">
        <f t="shared" si="2"/>
        <v>55.492797607403375</v>
      </c>
      <c r="I80" s="226">
        <f t="shared" si="3"/>
        <v>27746.398803701686</v>
      </c>
    </row>
    <row r="81" spans="1:9" ht="48" customHeight="1" x14ac:dyDescent="0.2">
      <c r="A81" s="223" t="s">
        <v>418</v>
      </c>
      <c r="B81" s="224" t="s">
        <v>419</v>
      </c>
      <c r="C81" s="223" t="s">
        <v>191</v>
      </c>
      <c r="D81" s="223" t="s">
        <v>420</v>
      </c>
      <c r="E81" s="225" t="s">
        <v>387</v>
      </c>
      <c r="F81" s="224">
        <v>50</v>
      </c>
      <c r="G81" s="226">
        <v>64.11</v>
      </c>
      <c r="H81" s="226">
        <f t="shared" si="2"/>
        <v>76.872153297550355</v>
      </c>
      <c r="I81" s="226">
        <f t="shared" si="3"/>
        <v>3843.6076648775179</v>
      </c>
    </row>
    <row r="82" spans="1:9" ht="48" customHeight="1" x14ac:dyDescent="0.2">
      <c r="A82" s="223" t="s">
        <v>421</v>
      </c>
      <c r="B82" s="224" t="s">
        <v>422</v>
      </c>
      <c r="C82" s="223" t="s">
        <v>191</v>
      </c>
      <c r="D82" s="223" t="s">
        <v>423</v>
      </c>
      <c r="E82" s="225" t="s">
        <v>387</v>
      </c>
      <c r="F82" s="224">
        <v>50</v>
      </c>
      <c r="G82" s="226">
        <v>85.16</v>
      </c>
      <c r="H82" s="226">
        <f t="shared" si="2"/>
        <v>102.1125031168209</v>
      </c>
      <c r="I82" s="226">
        <f t="shared" si="3"/>
        <v>5105.6251558410449</v>
      </c>
    </row>
    <row r="83" spans="1:9" ht="24" customHeight="1" x14ac:dyDescent="0.2">
      <c r="A83" s="223" t="s">
        <v>424</v>
      </c>
      <c r="B83" s="224" t="s">
        <v>425</v>
      </c>
      <c r="C83" s="223" t="s">
        <v>191</v>
      </c>
      <c r="D83" s="223" t="s">
        <v>426</v>
      </c>
      <c r="E83" s="225" t="s">
        <v>387</v>
      </c>
      <c r="F83" s="224">
        <v>1000</v>
      </c>
      <c r="G83" s="226">
        <v>1.17</v>
      </c>
      <c r="H83" s="226">
        <f t="shared" si="2"/>
        <v>1.402907804681546</v>
      </c>
      <c r="I83" s="226">
        <f t="shared" si="3"/>
        <v>1402.9078046815459</v>
      </c>
    </row>
    <row r="84" spans="1:9" ht="48" customHeight="1" x14ac:dyDescent="0.2">
      <c r="A84" s="223" t="s">
        <v>427</v>
      </c>
      <c r="B84" s="224" t="s">
        <v>428</v>
      </c>
      <c r="C84" s="223" t="s">
        <v>191</v>
      </c>
      <c r="D84" s="223" t="s">
        <v>429</v>
      </c>
      <c r="E84" s="225" t="s">
        <v>193</v>
      </c>
      <c r="F84" s="224">
        <v>20</v>
      </c>
      <c r="G84" s="226">
        <v>17.850000000000001</v>
      </c>
      <c r="H84" s="226">
        <f t="shared" si="2"/>
        <v>21.403337020141535</v>
      </c>
      <c r="I84" s="226">
        <f t="shared" si="3"/>
        <v>428.0667404028307</v>
      </c>
    </row>
    <row r="85" spans="1:9" ht="24" customHeight="1" x14ac:dyDescent="0.2">
      <c r="A85" s="223" t="s">
        <v>430</v>
      </c>
      <c r="B85" s="224" t="s">
        <v>431</v>
      </c>
      <c r="C85" s="223" t="s">
        <v>191</v>
      </c>
      <c r="D85" s="223" t="s">
        <v>432</v>
      </c>
      <c r="E85" s="225" t="s">
        <v>193</v>
      </c>
      <c r="F85" s="224">
        <v>15</v>
      </c>
      <c r="G85" s="226">
        <v>33.9</v>
      </c>
      <c r="H85" s="226">
        <f t="shared" si="2"/>
        <v>40.648354340772997</v>
      </c>
      <c r="I85" s="226">
        <f t="shared" si="3"/>
        <v>609.72531511159491</v>
      </c>
    </row>
    <row r="86" spans="1:9" ht="24" customHeight="1" x14ac:dyDescent="0.2">
      <c r="A86" s="223" t="s">
        <v>433</v>
      </c>
      <c r="B86" s="224" t="s">
        <v>434</v>
      </c>
      <c r="C86" s="223" t="s">
        <v>191</v>
      </c>
      <c r="D86" s="223" t="s">
        <v>435</v>
      </c>
      <c r="E86" s="225" t="s">
        <v>193</v>
      </c>
      <c r="F86" s="224">
        <v>20</v>
      </c>
      <c r="G86" s="226">
        <v>19.5</v>
      </c>
      <c r="H86" s="226">
        <f t="shared" si="2"/>
        <v>23.381796744692434</v>
      </c>
      <c r="I86" s="226">
        <f t="shared" si="3"/>
        <v>467.63593489384868</v>
      </c>
    </row>
    <row r="87" spans="1:9" ht="24" customHeight="1" x14ac:dyDescent="0.2">
      <c r="A87" s="223" t="s">
        <v>436</v>
      </c>
      <c r="B87" s="224" t="s">
        <v>437</v>
      </c>
      <c r="C87" s="223" t="s">
        <v>191</v>
      </c>
      <c r="D87" s="223" t="s">
        <v>438</v>
      </c>
      <c r="E87" s="225" t="s">
        <v>193</v>
      </c>
      <c r="F87" s="224">
        <v>50</v>
      </c>
      <c r="G87" s="226">
        <v>42.68</v>
      </c>
      <c r="H87" s="226">
        <f t="shared" si="2"/>
        <v>51.176158208383235</v>
      </c>
      <c r="I87" s="226">
        <f t="shared" si="3"/>
        <v>2558.8079104191615</v>
      </c>
    </row>
    <row r="88" spans="1:9" ht="24" customHeight="1" x14ac:dyDescent="0.2">
      <c r="A88" s="223" t="s">
        <v>439</v>
      </c>
      <c r="B88" s="224" t="s">
        <v>440</v>
      </c>
      <c r="C88" s="223" t="s">
        <v>191</v>
      </c>
      <c r="D88" s="223" t="s">
        <v>441</v>
      </c>
      <c r="E88" s="225" t="s">
        <v>193</v>
      </c>
      <c r="F88" s="224">
        <v>50</v>
      </c>
      <c r="G88" s="226">
        <v>57.7</v>
      </c>
      <c r="H88" s="226">
        <f t="shared" si="2"/>
        <v>69.186137034295044</v>
      </c>
      <c r="I88" s="226">
        <f t="shared" si="3"/>
        <v>3459.3068517147522</v>
      </c>
    </row>
    <row r="89" spans="1:9" ht="24" customHeight="1" x14ac:dyDescent="0.2">
      <c r="A89" s="223" t="s">
        <v>442</v>
      </c>
      <c r="B89" s="224" t="s">
        <v>443</v>
      </c>
      <c r="C89" s="223" t="s">
        <v>191</v>
      </c>
      <c r="D89" s="223" t="s">
        <v>444</v>
      </c>
      <c r="E89" s="225" t="s">
        <v>193</v>
      </c>
      <c r="F89" s="224">
        <v>100</v>
      </c>
      <c r="G89" s="226">
        <v>6.53</v>
      </c>
      <c r="H89" s="226">
        <f t="shared" si="2"/>
        <v>7.8299042432226456</v>
      </c>
      <c r="I89" s="226">
        <f t="shared" si="3"/>
        <v>782.99042432226452</v>
      </c>
    </row>
    <row r="90" spans="1:9" ht="24" customHeight="1" x14ac:dyDescent="0.2">
      <c r="A90" s="223" t="s">
        <v>445</v>
      </c>
      <c r="B90" s="224" t="s">
        <v>446</v>
      </c>
      <c r="C90" s="223" t="s">
        <v>191</v>
      </c>
      <c r="D90" s="223" t="s">
        <v>447</v>
      </c>
      <c r="E90" s="225" t="s">
        <v>448</v>
      </c>
      <c r="F90" s="224">
        <v>50</v>
      </c>
      <c r="G90" s="226">
        <v>86.97</v>
      </c>
      <c r="H90" s="226">
        <f t="shared" si="2"/>
        <v>104.28281348132825</v>
      </c>
      <c r="I90" s="226">
        <f t="shared" si="3"/>
        <v>5214.1406740664124</v>
      </c>
    </row>
    <row r="91" spans="1:9" ht="24" customHeight="1" x14ac:dyDescent="0.2">
      <c r="A91" s="223" t="s">
        <v>449</v>
      </c>
      <c r="B91" s="224" t="s">
        <v>450</v>
      </c>
      <c r="C91" s="223" t="s">
        <v>191</v>
      </c>
      <c r="D91" s="223" t="s">
        <v>451</v>
      </c>
      <c r="E91" s="225" t="s">
        <v>448</v>
      </c>
      <c r="F91" s="224">
        <v>20</v>
      </c>
      <c r="G91" s="226">
        <v>31.53</v>
      </c>
      <c r="H91" s="226">
        <f t="shared" si="2"/>
        <v>37.806566736418077</v>
      </c>
      <c r="I91" s="226">
        <f t="shared" si="3"/>
        <v>756.13133472836148</v>
      </c>
    </row>
    <row r="92" spans="1:9" ht="24" customHeight="1" x14ac:dyDescent="0.2">
      <c r="A92" s="223" t="s">
        <v>452</v>
      </c>
      <c r="B92" s="224" t="s">
        <v>453</v>
      </c>
      <c r="C92" s="223" t="s">
        <v>191</v>
      </c>
      <c r="D92" s="223" t="s">
        <v>454</v>
      </c>
      <c r="E92" s="225" t="s">
        <v>193</v>
      </c>
      <c r="F92" s="224">
        <v>500</v>
      </c>
      <c r="G92" s="226">
        <v>0.61</v>
      </c>
      <c r="H92" s="226">
        <f t="shared" si="2"/>
        <v>0.7314305648339684</v>
      </c>
      <c r="I92" s="226">
        <f t="shared" si="3"/>
        <v>365.71528241698422</v>
      </c>
    </row>
    <row r="93" spans="1:9" ht="24" customHeight="1" x14ac:dyDescent="0.2">
      <c r="A93" s="223" t="s">
        <v>455</v>
      </c>
      <c r="B93" s="224" t="s">
        <v>456</v>
      </c>
      <c r="C93" s="223" t="s">
        <v>191</v>
      </c>
      <c r="D93" s="223" t="s">
        <v>457</v>
      </c>
      <c r="E93" s="225" t="s">
        <v>193</v>
      </c>
      <c r="F93" s="224">
        <v>50</v>
      </c>
      <c r="G93" s="226">
        <v>63.54</v>
      </c>
      <c r="H93" s="226">
        <f t="shared" si="2"/>
        <v>76.188685392705494</v>
      </c>
      <c r="I93" s="226">
        <f t="shared" si="3"/>
        <v>3809.4342696352746</v>
      </c>
    </row>
    <row r="94" spans="1:9" ht="24" customHeight="1" x14ac:dyDescent="0.2">
      <c r="A94" s="223" t="s">
        <v>458</v>
      </c>
      <c r="B94" s="224" t="s">
        <v>459</v>
      </c>
      <c r="C94" s="223" t="s">
        <v>191</v>
      </c>
      <c r="D94" s="223" t="s">
        <v>460</v>
      </c>
      <c r="E94" s="225" t="s">
        <v>193</v>
      </c>
      <c r="F94" s="224">
        <v>50</v>
      </c>
      <c r="G94" s="226">
        <v>7.33</v>
      </c>
      <c r="H94" s="226">
        <f t="shared" si="2"/>
        <v>8.7891574430048998</v>
      </c>
      <c r="I94" s="226">
        <f t="shared" si="3"/>
        <v>439.45787215024501</v>
      </c>
    </row>
    <row r="95" spans="1:9" ht="24" customHeight="1" x14ac:dyDescent="0.2">
      <c r="A95" s="223" t="s">
        <v>461</v>
      </c>
      <c r="B95" s="224" t="s">
        <v>462</v>
      </c>
      <c r="C95" s="223" t="s">
        <v>191</v>
      </c>
      <c r="D95" s="223" t="s">
        <v>463</v>
      </c>
      <c r="E95" s="225" t="s">
        <v>205</v>
      </c>
      <c r="F95" s="224">
        <v>3000</v>
      </c>
      <c r="G95" s="226">
        <v>0.5</v>
      </c>
      <c r="H95" s="226">
        <f t="shared" si="2"/>
        <v>0.59953324986390855</v>
      </c>
      <c r="I95" s="226">
        <f t="shared" si="3"/>
        <v>1798.5997495917256</v>
      </c>
    </row>
    <row r="96" spans="1:9" ht="24" customHeight="1" x14ac:dyDescent="0.2">
      <c r="A96" s="223" t="s">
        <v>464</v>
      </c>
      <c r="B96" s="224" t="s">
        <v>465</v>
      </c>
      <c r="C96" s="223" t="s">
        <v>191</v>
      </c>
      <c r="D96" s="223" t="s">
        <v>466</v>
      </c>
      <c r="E96" s="225" t="s">
        <v>275</v>
      </c>
      <c r="F96" s="224">
        <v>50</v>
      </c>
      <c r="G96" s="226">
        <v>18.420000000000002</v>
      </c>
      <c r="H96" s="226">
        <f t="shared" si="2"/>
        <v>22.086804924986392</v>
      </c>
      <c r="I96" s="226">
        <f t="shared" si="3"/>
        <v>1104.3402462493195</v>
      </c>
    </row>
    <row r="97" spans="1:9" ht="24" customHeight="1" x14ac:dyDescent="0.2">
      <c r="A97" s="223" t="s">
        <v>467</v>
      </c>
      <c r="B97" s="224" t="s">
        <v>468</v>
      </c>
      <c r="C97" s="223" t="s">
        <v>191</v>
      </c>
      <c r="D97" s="223" t="s">
        <v>469</v>
      </c>
      <c r="E97" s="225" t="s">
        <v>193</v>
      </c>
      <c r="F97" s="224">
        <v>500</v>
      </c>
      <c r="G97" s="226">
        <v>10.039999999999999</v>
      </c>
      <c r="H97" s="226">
        <f t="shared" si="2"/>
        <v>12.038627657267282</v>
      </c>
      <c r="I97" s="226">
        <f t="shared" si="3"/>
        <v>6019.3138286336416</v>
      </c>
    </row>
    <row r="98" spans="1:9" ht="24" customHeight="1" x14ac:dyDescent="0.2">
      <c r="A98" s="223" t="s">
        <v>470</v>
      </c>
      <c r="B98" s="224" t="s">
        <v>471</v>
      </c>
      <c r="C98" s="223" t="s">
        <v>191</v>
      </c>
      <c r="D98" s="223" t="s">
        <v>472</v>
      </c>
      <c r="E98" s="225" t="s">
        <v>193</v>
      </c>
      <c r="F98" s="224">
        <v>500</v>
      </c>
      <c r="G98" s="226">
        <v>1.1499999999999999</v>
      </c>
      <c r="H98" s="226">
        <f t="shared" si="2"/>
        <v>1.3789264746869896</v>
      </c>
      <c r="I98" s="226">
        <f t="shared" si="3"/>
        <v>689.46323734349482</v>
      </c>
    </row>
    <row r="99" spans="1:9" ht="24" customHeight="1" x14ac:dyDescent="0.2">
      <c r="A99" s="223" t="s">
        <v>473</v>
      </c>
      <c r="B99" s="224" t="s">
        <v>474</v>
      </c>
      <c r="C99" s="223" t="s">
        <v>191</v>
      </c>
      <c r="D99" s="223" t="s">
        <v>475</v>
      </c>
      <c r="E99" s="225" t="s">
        <v>193</v>
      </c>
      <c r="F99" s="224">
        <v>40</v>
      </c>
      <c r="G99" s="226">
        <v>31.41</v>
      </c>
      <c r="H99" s="226">
        <f t="shared" si="2"/>
        <v>37.662678756450738</v>
      </c>
      <c r="I99" s="226">
        <f t="shared" si="3"/>
        <v>1506.5071502580295</v>
      </c>
    </row>
    <row r="100" spans="1:9" ht="24" customHeight="1" x14ac:dyDescent="0.2">
      <c r="A100" s="223" t="s">
        <v>476</v>
      </c>
      <c r="B100" s="224" t="s">
        <v>477</v>
      </c>
      <c r="C100" s="223" t="s">
        <v>191</v>
      </c>
      <c r="D100" s="223" t="s">
        <v>478</v>
      </c>
      <c r="E100" s="225" t="s">
        <v>193</v>
      </c>
      <c r="F100" s="224">
        <v>10</v>
      </c>
      <c r="G100" s="226">
        <v>9.34</v>
      </c>
      <c r="H100" s="226">
        <f t="shared" si="2"/>
        <v>11.199281107457811</v>
      </c>
      <c r="I100" s="226">
        <f t="shared" si="3"/>
        <v>111.9928110745781</v>
      </c>
    </row>
    <row r="101" spans="1:9" ht="24" customHeight="1" x14ac:dyDescent="0.2">
      <c r="A101" s="223" t="s">
        <v>479</v>
      </c>
      <c r="B101" s="224" t="s">
        <v>480</v>
      </c>
      <c r="C101" s="223" t="s">
        <v>191</v>
      </c>
      <c r="D101" s="223" t="s">
        <v>481</v>
      </c>
      <c r="E101" s="225" t="s">
        <v>193</v>
      </c>
      <c r="F101" s="224">
        <v>10</v>
      </c>
      <c r="G101" s="226">
        <v>4.1100000000000003</v>
      </c>
      <c r="H101" s="226">
        <f t="shared" si="2"/>
        <v>4.9281633138813286</v>
      </c>
      <c r="I101" s="226">
        <f t="shared" si="3"/>
        <v>49.281633138813284</v>
      </c>
    </row>
    <row r="102" spans="1:9" ht="24" customHeight="1" x14ac:dyDescent="0.2">
      <c r="A102" s="223" t="s">
        <v>482</v>
      </c>
      <c r="B102" s="224" t="s">
        <v>483</v>
      </c>
      <c r="C102" s="223" t="s">
        <v>191</v>
      </c>
      <c r="D102" s="223" t="s">
        <v>484</v>
      </c>
      <c r="E102" s="225" t="s">
        <v>193</v>
      </c>
      <c r="F102" s="224">
        <v>5</v>
      </c>
      <c r="G102" s="226">
        <v>78.900000000000006</v>
      </c>
      <c r="H102" s="226">
        <f t="shared" si="2"/>
        <v>94.606346828524778</v>
      </c>
      <c r="I102" s="226">
        <f t="shared" si="3"/>
        <v>473.03173414262392</v>
      </c>
    </row>
    <row r="103" spans="1:9" ht="24" customHeight="1" x14ac:dyDescent="0.2">
      <c r="A103" s="223" t="s">
        <v>485</v>
      </c>
      <c r="B103" s="224" t="s">
        <v>486</v>
      </c>
      <c r="C103" s="223" t="s">
        <v>191</v>
      </c>
      <c r="D103" s="223" t="s">
        <v>487</v>
      </c>
      <c r="E103" s="225" t="s">
        <v>193</v>
      </c>
      <c r="F103" s="224">
        <v>5</v>
      </c>
      <c r="G103" s="226">
        <v>4.92</v>
      </c>
      <c r="H103" s="226">
        <f t="shared" si="2"/>
        <v>5.8994071786608604</v>
      </c>
      <c r="I103" s="226">
        <f t="shared" si="3"/>
        <v>29.4970358933043</v>
      </c>
    </row>
    <row r="104" spans="1:9" ht="24" customHeight="1" x14ac:dyDescent="0.2">
      <c r="A104" s="223" t="s">
        <v>488</v>
      </c>
      <c r="B104" s="224" t="s">
        <v>489</v>
      </c>
      <c r="C104" s="223" t="s">
        <v>191</v>
      </c>
      <c r="D104" s="223" t="s">
        <v>490</v>
      </c>
      <c r="E104" s="225" t="s">
        <v>193</v>
      </c>
      <c r="F104" s="224">
        <v>5</v>
      </c>
      <c r="G104" s="226">
        <v>25.26</v>
      </c>
      <c r="H104" s="226">
        <f t="shared" si="2"/>
        <v>30.288419783124663</v>
      </c>
      <c r="I104" s="226">
        <f t="shared" si="3"/>
        <v>151.44209891562332</v>
      </c>
    </row>
    <row r="105" spans="1:9" ht="24" customHeight="1" x14ac:dyDescent="0.2">
      <c r="A105" s="223" t="s">
        <v>491</v>
      </c>
      <c r="B105" s="224" t="s">
        <v>492</v>
      </c>
      <c r="C105" s="223" t="s">
        <v>191</v>
      </c>
      <c r="D105" s="223" t="s">
        <v>493</v>
      </c>
      <c r="E105" s="225" t="s">
        <v>193</v>
      </c>
      <c r="F105" s="224">
        <v>5</v>
      </c>
      <c r="G105" s="226">
        <v>30.32</v>
      </c>
      <c r="H105" s="226">
        <f t="shared" si="2"/>
        <v>36.355696271747412</v>
      </c>
      <c r="I105" s="226">
        <f t="shared" si="3"/>
        <v>181.77848135873705</v>
      </c>
    </row>
    <row r="106" spans="1:9" ht="24" customHeight="1" x14ac:dyDescent="0.2">
      <c r="A106" s="223" t="s">
        <v>494</v>
      </c>
      <c r="B106" s="224" t="s">
        <v>495</v>
      </c>
      <c r="C106" s="223" t="s">
        <v>191</v>
      </c>
      <c r="D106" s="223" t="s">
        <v>496</v>
      </c>
      <c r="E106" s="225" t="s">
        <v>193</v>
      </c>
      <c r="F106" s="224">
        <v>20</v>
      </c>
      <c r="G106" s="226">
        <v>10.11</v>
      </c>
      <c r="H106" s="226">
        <f t="shared" si="2"/>
        <v>12.122562312248229</v>
      </c>
      <c r="I106" s="226">
        <f t="shared" si="3"/>
        <v>242.45124624496458</v>
      </c>
    </row>
    <row r="107" spans="1:9" ht="24" customHeight="1" x14ac:dyDescent="0.2">
      <c r="A107" s="223" t="s">
        <v>497</v>
      </c>
      <c r="B107" s="224" t="s">
        <v>498</v>
      </c>
      <c r="C107" s="223" t="s">
        <v>191</v>
      </c>
      <c r="D107" s="223" t="s">
        <v>499</v>
      </c>
      <c r="E107" s="225" t="s">
        <v>193</v>
      </c>
      <c r="F107" s="224">
        <v>10</v>
      </c>
      <c r="G107" s="226">
        <v>71.03</v>
      </c>
      <c r="H107" s="226">
        <f t="shared" si="2"/>
        <v>85.169693475666847</v>
      </c>
      <c r="I107" s="226">
        <f t="shared" si="3"/>
        <v>851.6969347566685</v>
      </c>
    </row>
    <row r="108" spans="1:9" ht="24" customHeight="1" x14ac:dyDescent="0.2">
      <c r="A108" s="223" t="s">
        <v>500</v>
      </c>
      <c r="B108" s="224" t="s">
        <v>501</v>
      </c>
      <c r="C108" s="223" t="s">
        <v>191</v>
      </c>
      <c r="D108" s="223" t="s">
        <v>502</v>
      </c>
      <c r="E108" s="225" t="s">
        <v>193</v>
      </c>
      <c r="F108" s="224">
        <v>10</v>
      </c>
      <c r="G108" s="226">
        <v>84.84</v>
      </c>
      <c r="H108" s="226">
        <f t="shared" si="2"/>
        <v>101.728801836908</v>
      </c>
      <c r="I108" s="226">
        <f t="shared" si="3"/>
        <v>1017.2880183690801</v>
      </c>
    </row>
    <row r="109" spans="1:9" ht="36" customHeight="1" x14ac:dyDescent="0.2">
      <c r="A109" s="223" t="s">
        <v>503</v>
      </c>
      <c r="B109" s="224" t="s">
        <v>504</v>
      </c>
      <c r="C109" s="223" t="s">
        <v>191</v>
      </c>
      <c r="D109" s="223" t="s">
        <v>505</v>
      </c>
      <c r="E109" s="225" t="s">
        <v>193</v>
      </c>
      <c r="F109" s="224">
        <v>50</v>
      </c>
      <c r="G109" s="226">
        <v>15.56</v>
      </c>
      <c r="H109" s="226">
        <f t="shared" si="2"/>
        <v>18.657474735764836</v>
      </c>
      <c r="I109" s="226">
        <f t="shared" si="3"/>
        <v>932.87373678824179</v>
      </c>
    </row>
    <row r="110" spans="1:9" ht="24" customHeight="1" x14ac:dyDescent="0.2">
      <c r="A110" s="223" t="s">
        <v>506</v>
      </c>
      <c r="B110" s="224" t="s">
        <v>507</v>
      </c>
      <c r="C110" s="223" t="s">
        <v>191</v>
      </c>
      <c r="D110" s="223" t="s">
        <v>508</v>
      </c>
      <c r="E110" s="225" t="s">
        <v>193</v>
      </c>
      <c r="F110" s="224">
        <v>20</v>
      </c>
      <c r="G110" s="226">
        <v>86.52</v>
      </c>
      <c r="H110" s="226">
        <f t="shared" si="2"/>
        <v>103.74323355645073</v>
      </c>
      <c r="I110" s="226">
        <f t="shared" si="3"/>
        <v>2074.8646711290148</v>
      </c>
    </row>
    <row r="111" spans="1:9" ht="24" customHeight="1" x14ac:dyDescent="0.2">
      <c r="A111" s="223" t="s">
        <v>509</v>
      </c>
      <c r="B111" s="224" t="s">
        <v>510</v>
      </c>
      <c r="C111" s="223" t="s">
        <v>191</v>
      </c>
      <c r="D111" s="223" t="s">
        <v>511</v>
      </c>
      <c r="E111" s="225" t="s">
        <v>205</v>
      </c>
      <c r="F111" s="224">
        <v>50</v>
      </c>
      <c r="G111" s="226">
        <v>19.09</v>
      </c>
      <c r="H111" s="226">
        <f t="shared" si="2"/>
        <v>22.890179479804029</v>
      </c>
      <c r="I111" s="226">
        <f t="shared" si="3"/>
        <v>1144.5089739902014</v>
      </c>
    </row>
    <row r="112" spans="1:9" ht="24" customHeight="1" x14ac:dyDescent="0.2">
      <c r="A112" s="223" t="s">
        <v>512</v>
      </c>
      <c r="B112" s="224" t="s">
        <v>513</v>
      </c>
      <c r="C112" s="223" t="s">
        <v>191</v>
      </c>
      <c r="D112" s="223" t="s">
        <v>514</v>
      </c>
      <c r="E112" s="225" t="s">
        <v>387</v>
      </c>
      <c r="F112" s="224">
        <v>50</v>
      </c>
      <c r="G112" s="226">
        <v>14.33</v>
      </c>
      <c r="H112" s="226">
        <f t="shared" si="2"/>
        <v>17.18262294109962</v>
      </c>
      <c r="I112" s="226">
        <f t="shared" si="3"/>
        <v>859.13114705498094</v>
      </c>
    </row>
    <row r="113" spans="1:9" ht="24" customHeight="1" x14ac:dyDescent="0.2">
      <c r="A113" s="223" t="s">
        <v>515</v>
      </c>
      <c r="B113" s="224" t="s">
        <v>516</v>
      </c>
      <c r="C113" s="223" t="s">
        <v>191</v>
      </c>
      <c r="D113" s="223" t="s">
        <v>517</v>
      </c>
      <c r="E113" s="225" t="s">
        <v>387</v>
      </c>
      <c r="F113" s="224">
        <v>50</v>
      </c>
      <c r="G113" s="226">
        <v>2.0099999999999998</v>
      </c>
      <c r="H113" s="226">
        <f t="shared" si="2"/>
        <v>2.4101236644529123</v>
      </c>
      <c r="I113" s="226">
        <f t="shared" si="3"/>
        <v>120.50618322264562</v>
      </c>
    </row>
    <row r="114" spans="1:9" ht="24" customHeight="1" x14ac:dyDescent="0.2">
      <c r="A114" s="223" t="s">
        <v>518</v>
      </c>
      <c r="B114" s="224" t="s">
        <v>519</v>
      </c>
      <c r="C114" s="223" t="s">
        <v>191</v>
      </c>
      <c r="D114" s="223" t="s">
        <v>520</v>
      </c>
      <c r="E114" s="225" t="s">
        <v>387</v>
      </c>
      <c r="F114" s="224">
        <v>50</v>
      </c>
      <c r="G114" s="226">
        <v>3.45</v>
      </c>
      <c r="H114" s="226">
        <f t="shared" si="2"/>
        <v>4.1367794240609692</v>
      </c>
      <c r="I114" s="226">
        <f t="shared" si="3"/>
        <v>206.83897120304846</v>
      </c>
    </row>
    <row r="115" spans="1:9" ht="36" customHeight="1" x14ac:dyDescent="0.2">
      <c r="A115" s="223" t="s">
        <v>521</v>
      </c>
      <c r="B115" s="224" t="s">
        <v>522</v>
      </c>
      <c r="C115" s="223" t="s">
        <v>191</v>
      </c>
      <c r="D115" s="223" t="s">
        <v>523</v>
      </c>
      <c r="E115" s="225" t="s">
        <v>387</v>
      </c>
      <c r="F115" s="224">
        <v>20</v>
      </c>
      <c r="G115" s="226">
        <v>11.52</v>
      </c>
      <c r="H115" s="226">
        <f t="shared" si="2"/>
        <v>13.813246076864452</v>
      </c>
      <c r="I115" s="226">
        <f t="shared" si="3"/>
        <v>276.26492153728907</v>
      </c>
    </row>
    <row r="116" spans="1:9" ht="24" customHeight="1" x14ac:dyDescent="0.2">
      <c r="A116" s="223" t="s">
        <v>524</v>
      </c>
      <c r="B116" s="224" t="s">
        <v>525</v>
      </c>
      <c r="C116" s="223" t="s">
        <v>191</v>
      </c>
      <c r="D116" s="223" t="s">
        <v>526</v>
      </c>
      <c r="E116" s="225" t="s">
        <v>193</v>
      </c>
      <c r="F116" s="224">
        <v>50</v>
      </c>
      <c r="G116" s="226">
        <v>4.7300000000000004</v>
      </c>
      <c r="H116" s="226">
        <f t="shared" si="2"/>
        <v>5.6715845437125756</v>
      </c>
      <c r="I116" s="226">
        <f t="shared" si="3"/>
        <v>283.57922718562878</v>
      </c>
    </row>
    <row r="117" spans="1:9" ht="24" customHeight="1" x14ac:dyDescent="0.2">
      <c r="A117" s="223" t="s">
        <v>527</v>
      </c>
      <c r="B117" s="224" t="s">
        <v>528</v>
      </c>
      <c r="C117" s="223" t="s">
        <v>191</v>
      </c>
      <c r="D117" s="223" t="s">
        <v>529</v>
      </c>
      <c r="E117" s="225" t="s">
        <v>448</v>
      </c>
      <c r="F117" s="224">
        <v>10</v>
      </c>
      <c r="G117" s="226">
        <v>309.58999999999997</v>
      </c>
      <c r="H117" s="226">
        <f t="shared" si="2"/>
        <v>371.21899765073488</v>
      </c>
      <c r="I117" s="226">
        <f t="shared" si="3"/>
        <v>3712.1899765073485</v>
      </c>
    </row>
    <row r="118" spans="1:9" ht="24" customHeight="1" x14ac:dyDescent="0.2">
      <c r="A118" s="223" t="s">
        <v>530</v>
      </c>
      <c r="B118" s="224" t="s">
        <v>531</v>
      </c>
      <c r="C118" s="223" t="s">
        <v>191</v>
      </c>
      <c r="D118" s="223" t="s">
        <v>532</v>
      </c>
      <c r="E118" s="225" t="s">
        <v>193</v>
      </c>
      <c r="F118" s="224">
        <v>100</v>
      </c>
      <c r="G118" s="226">
        <v>22</v>
      </c>
      <c r="H118" s="226">
        <f t="shared" si="2"/>
        <v>26.379462994011977</v>
      </c>
      <c r="I118" s="226">
        <f t="shared" si="3"/>
        <v>2637.9462994011978</v>
      </c>
    </row>
    <row r="119" spans="1:9" ht="24" customHeight="1" x14ac:dyDescent="0.2">
      <c r="A119" s="223" t="s">
        <v>533</v>
      </c>
      <c r="B119" s="224" t="s">
        <v>534</v>
      </c>
      <c r="C119" s="223" t="s">
        <v>191</v>
      </c>
      <c r="D119" s="223" t="s">
        <v>535</v>
      </c>
      <c r="E119" s="225" t="s">
        <v>275</v>
      </c>
      <c r="F119" s="224">
        <v>20</v>
      </c>
      <c r="G119" s="226">
        <v>32.31</v>
      </c>
      <c r="H119" s="226">
        <f t="shared" si="2"/>
        <v>38.741838606205775</v>
      </c>
      <c r="I119" s="226">
        <f t="shared" si="3"/>
        <v>774.83677212411544</v>
      </c>
    </row>
    <row r="120" spans="1:9" ht="36" customHeight="1" x14ac:dyDescent="0.2">
      <c r="A120" s="223" t="s">
        <v>536</v>
      </c>
      <c r="B120" s="224" t="s">
        <v>537</v>
      </c>
      <c r="C120" s="223" t="s">
        <v>191</v>
      </c>
      <c r="D120" s="223" t="s">
        <v>538</v>
      </c>
      <c r="E120" s="225" t="s">
        <v>448</v>
      </c>
      <c r="F120" s="224">
        <v>5</v>
      </c>
      <c r="G120" s="226">
        <v>597.73</v>
      </c>
      <c r="H120" s="226">
        <f t="shared" si="2"/>
        <v>716.71801888230812</v>
      </c>
      <c r="I120" s="226">
        <f t="shared" si="3"/>
        <v>3583.5900944115406</v>
      </c>
    </row>
    <row r="121" spans="1:9" ht="24" customHeight="1" x14ac:dyDescent="0.2">
      <c r="A121" s="223" t="s">
        <v>539</v>
      </c>
      <c r="B121" s="224" t="s">
        <v>540</v>
      </c>
      <c r="C121" s="223" t="s">
        <v>191</v>
      </c>
      <c r="D121" s="223" t="s">
        <v>541</v>
      </c>
      <c r="E121" s="225" t="s">
        <v>193</v>
      </c>
      <c r="F121" s="224">
        <v>5</v>
      </c>
      <c r="G121" s="226">
        <v>34.94</v>
      </c>
      <c r="H121" s="226">
        <f t="shared" si="2"/>
        <v>41.895383500489928</v>
      </c>
      <c r="I121" s="226">
        <f t="shared" si="3"/>
        <v>209.47691750244962</v>
      </c>
    </row>
    <row r="122" spans="1:9" ht="24" customHeight="1" x14ac:dyDescent="0.2">
      <c r="A122" s="223" t="s">
        <v>542</v>
      </c>
      <c r="B122" s="224" t="s">
        <v>543</v>
      </c>
      <c r="C122" s="223" t="s">
        <v>191</v>
      </c>
      <c r="D122" s="223" t="s">
        <v>544</v>
      </c>
      <c r="E122" s="225" t="s">
        <v>193</v>
      </c>
      <c r="F122" s="224">
        <v>10</v>
      </c>
      <c r="G122" s="226">
        <v>27.68</v>
      </c>
      <c r="H122" s="226">
        <f t="shared" si="2"/>
        <v>33.190160712465975</v>
      </c>
      <c r="I122" s="226">
        <f t="shared" si="3"/>
        <v>331.90160712465973</v>
      </c>
    </row>
    <row r="123" spans="1:9" ht="24" customHeight="1" x14ac:dyDescent="0.2">
      <c r="A123" s="223" t="s">
        <v>545</v>
      </c>
      <c r="B123" s="224" t="s">
        <v>546</v>
      </c>
      <c r="C123" s="223" t="s">
        <v>191</v>
      </c>
      <c r="D123" s="223" t="s">
        <v>547</v>
      </c>
      <c r="E123" s="225" t="s">
        <v>205</v>
      </c>
      <c r="F123" s="224">
        <v>10</v>
      </c>
      <c r="G123" s="226">
        <v>16.170000000000002</v>
      </c>
      <c r="H123" s="226">
        <f t="shared" si="2"/>
        <v>19.388905300598804</v>
      </c>
      <c r="I123" s="226">
        <f t="shared" si="3"/>
        <v>193.88905300598805</v>
      </c>
    </row>
    <row r="124" spans="1:9" ht="24" customHeight="1" x14ac:dyDescent="0.2">
      <c r="A124" s="223" t="s">
        <v>548</v>
      </c>
      <c r="B124" s="224" t="s">
        <v>549</v>
      </c>
      <c r="C124" s="223" t="s">
        <v>191</v>
      </c>
      <c r="D124" s="223" t="s">
        <v>550</v>
      </c>
      <c r="E124" s="225" t="s">
        <v>193</v>
      </c>
      <c r="F124" s="224">
        <v>10</v>
      </c>
      <c r="G124" s="226">
        <v>8.35</v>
      </c>
      <c r="H124" s="226">
        <f t="shared" si="2"/>
        <v>10.012205272727272</v>
      </c>
      <c r="I124" s="226">
        <f t="shared" si="3"/>
        <v>100.12205272727272</v>
      </c>
    </row>
    <row r="125" spans="1:9" ht="24" customHeight="1" x14ac:dyDescent="0.2">
      <c r="A125" s="223" t="s">
        <v>551</v>
      </c>
      <c r="B125" s="224" t="s">
        <v>552</v>
      </c>
      <c r="C125" s="223" t="s">
        <v>191</v>
      </c>
      <c r="D125" s="223" t="s">
        <v>553</v>
      </c>
      <c r="E125" s="225" t="s">
        <v>193</v>
      </c>
      <c r="F125" s="224">
        <v>10</v>
      </c>
      <c r="G125" s="226">
        <v>6.13</v>
      </c>
      <c r="H125" s="226">
        <f t="shared" si="2"/>
        <v>7.3502776433315189</v>
      </c>
      <c r="I125" s="226">
        <f t="shared" si="3"/>
        <v>73.502776433315191</v>
      </c>
    </row>
    <row r="126" spans="1:9" ht="36" customHeight="1" x14ac:dyDescent="0.2">
      <c r="A126" s="223" t="s">
        <v>554</v>
      </c>
      <c r="B126" s="224" t="s">
        <v>555</v>
      </c>
      <c r="C126" s="223" t="s">
        <v>191</v>
      </c>
      <c r="D126" s="223" t="s">
        <v>556</v>
      </c>
      <c r="E126" s="225" t="s">
        <v>193</v>
      </c>
      <c r="F126" s="224">
        <v>10</v>
      </c>
      <c r="G126" s="226">
        <v>14.54</v>
      </c>
      <c r="H126" s="226">
        <f t="shared" si="2"/>
        <v>17.434426906042461</v>
      </c>
      <c r="I126" s="226">
        <f t="shared" si="3"/>
        <v>174.34426906042461</v>
      </c>
    </row>
    <row r="127" spans="1:9" ht="36" customHeight="1" x14ac:dyDescent="0.2">
      <c r="A127" s="223" t="s">
        <v>557</v>
      </c>
      <c r="B127" s="224" t="s">
        <v>558</v>
      </c>
      <c r="C127" s="223" t="s">
        <v>191</v>
      </c>
      <c r="D127" s="223" t="s">
        <v>559</v>
      </c>
      <c r="E127" s="225" t="s">
        <v>193</v>
      </c>
      <c r="F127" s="224">
        <v>50</v>
      </c>
      <c r="G127" s="226">
        <v>12.59</v>
      </c>
      <c r="H127" s="226">
        <f t="shared" si="2"/>
        <v>15.096247231573217</v>
      </c>
      <c r="I127" s="226">
        <f t="shared" si="3"/>
        <v>754.8123615786609</v>
      </c>
    </row>
    <row r="128" spans="1:9" ht="24" customHeight="1" x14ac:dyDescent="0.2">
      <c r="A128" s="223" t="s">
        <v>560</v>
      </c>
      <c r="B128" s="224" t="s">
        <v>561</v>
      </c>
      <c r="C128" s="223" t="s">
        <v>191</v>
      </c>
      <c r="D128" s="223" t="s">
        <v>562</v>
      </c>
      <c r="E128" s="225" t="s">
        <v>193</v>
      </c>
      <c r="F128" s="224">
        <v>50</v>
      </c>
      <c r="G128" s="226">
        <v>6.19</v>
      </c>
      <c r="H128" s="226">
        <f t="shared" si="2"/>
        <v>7.4222216333151882</v>
      </c>
      <c r="I128" s="226">
        <f t="shared" si="3"/>
        <v>371.1110816657594</v>
      </c>
    </row>
    <row r="129" spans="1:9" ht="24" customHeight="1" x14ac:dyDescent="0.2">
      <c r="A129" s="223" t="s">
        <v>563</v>
      </c>
      <c r="B129" s="224" t="s">
        <v>564</v>
      </c>
      <c r="C129" s="223" t="s">
        <v>191</v>
      </c>
      <c r="D129" s="223" t="s">
        <v>565</v>
      </c>
      <c r="E129" s="225" t="s">
        <v>193</v>
      </c>
      <c r="F129" s="224">
        <v>50</v>
      </c>
      <c r="G129" s="226">
        <v>6.67</v>
      </c>
      <c r="H129" s="226">
        <f t="shared" si="2"/>
        <v>7.9977735531845395</v>
      </c>
      <c r="I129" s="226">
        <f t="shared" si="3"/>
        <v>399.88867765922697</v>
      </c>
    </row>
    <row r="130" spans="1:9" ht="24" customHeight="1" x14ac:dyDescent="0.2">
      <c r="A130" s="223" t="s">
        <v>566</v>
      </c>
      <c r="B130" s="224" t="s">
        <v>567</v>
      </c>
      <c r="C130" s="223" t="s">
        <v>191</v>
      </c>
      <c r="D130" s="223" t="s">
        <v>568</v>
      </c>
      <c r="E130" s="225" t="s">
        <v>193</v>
      </c>
      <c r="F130" s="224">
        <v>20</v>
      </c>
      <c r="G130" s="226">
        <v>7.91</v>
      </c>
      <c r="H130" s="226">
        <f t="shared" si="2"/>
        <v>9.4846160128470327</v>
      </c>
      <c r="I130" s="226">
        <f t="shared" si="3"/>
        <v>189.69232025694066</v>
      </c>
    </row>
    <row r="131" spans="1:9" ht="24" customHeight="1" x14ac:dyDescent="0.2">
      <c r="A131" s="223" t="s">
        <v>569</v>
      </c>
      <c r="B131" s="224" t="s">
        <v>570</v>
      </c>
      <c r="C131" s="223" t="s">
        <v>191</v>
      </c>
      <c r="D131" s="223" t="s">
        <v>571</v>
      </c>
      <c r="E131" s="225" t="s">
        <v>193</v>
      </c>
      <c r="F131" s="224">
        <v>30</v>
      </c>
      <c r="G131" s="226">
        <v>5.65</v>
      </c>
      <c r="H131" s="226">
        <f t="shared" si="2"/>
        <v>6.7747257234621667</v>
      </c>
      <c r="I131" s="226">
        <f t="shared" si="3"/>
        <v>203.241771703865</v>
      </c>
    </row>
    <row r="132" spans="1:9" ht="24" customHeight="1" x14ac:dyDescent="0.2">
      <c r="A132" s="223" t="s">
        <v>572</v>
      </c>
      <c r="B132" s="224" t="s">
        <v>573</v>
      </c>
      <c r="C132" s="223" t="s">
        <v>191</v>
      </c>
      <c r="D132" s="223" t="s">
        <v>574</v>
      </c>
      <c r="E132" s="225" t="s">
        <v>193</v>
      </c>
      <c r="F132" s="224">
        <v>30</v>
      </c>
      <c r="G132" s="226">
        <v>0.97</v>
      </c>
      <c r="H132" s="226">
        <f t="shared" si="2"/>
        <v>1.1630945047359826</v>
      </c>
      <c r="I132" s="226">
        <f t="shared" si="3"/>
        <v>34.892835142079477</v>
      </c>
    </row>
    <row r="133" spans="1:9" ht="24" customHeight="1" x14ac:dyDescent="0.2">
      <c r="A133" s="223" t="s">
        <v>575</v>
      </c>
      <c r="B133" s="224" t="s">
        <v>576</v>
      </c>
      <c r="C133" s="223" t="s">
        <v>191</v>
      </c>
      <c r="D133" s="223" t="s">
        <v>577</v>
      </c>
      <c r="E133" s="225" t="s">
        <v>193</v>
      </c>
      <c r="F133" s="224">
        <v>30</v>
      </c>
      <c r="G133" s="226">
        <v>6.72</v>
      </c>
      <c r="H133" s="226">
        <f t="shared" si="2"/>
        <v>8.0577268781709304</v>
      </c>
      <c r="I133" s="226">
        <f t="shared" si="3"/>
        <v>241.73180634512792</v>
      </c>
    </row>
    <row r="134" spans="1:9" ht="24" customHeight="1" x14ac:dyDescent="0.2">
      <c r="A134" s="223" t="s">
        <v>578</v>
      </c>
      <c r="B134" s="224" t="s">
        <v>579</v>
      </c>
      <c r="C134" s="223" t="s">
        <v>191</v>
      </c>
      <c r="D134" s="223" t="s">
        <v>580</v>
      </c>
      <c r="E134" s="225" t="s">
        <v>193</v>
      </c>
      <c r="F134" s="224">
        <v>10</v>
      </c>
      <c r="G134" s="226">
        <v>99.71</v>
      </c>
      <c r="H134" s="226">
        <f t="shared" ref="H134:H197" si="4">G134*(1+$G$2)</f>
        <v>119.55892068786063</v>
      </c>
      <c r="I134" s="226">
        <f t="shared" ref="I134:I197" si="5">F134*H134</f>
        <v>1195.5892068786063</v>
      </c>
    </row>
    <row r="135" spans="1:9" ht="24" customHeight="1" x14ac:dyDescent="0.2">
      <c r="A135" s="223" t="s">
        <v>581</v>
      </c>
      <c r="B135" s="224" t="s">
        <v>582</v>
      </c>
      <c r="C135" s="223" t="s">
        <v>191</v>
      </c>
      <c r="D135" s="223" t="s">
        <v>583</v>
      </c>
      <c r="E135" s="225" t="s">
        <v>193</v>
      </c>
      <c r="F135" s="224">
        <v>10</v>
      </c>
      <c r="G135" s="226">
        <v>22.37</v>
      </c>
      <c r="H135" s="226">
        <f t="shared" si="4"/>
        <v>26.823117598911271</v>
      </c>
      <c r="I135" s="226">
        <f t="shared" si="5"/>
        <v>268.23117598911273</v>
      </c>
    </row>
    <row r="136" spans="1:9" ht="24" customHeight="1" x14ac:dyDescent="0.2">
      <c r="A136" s="223" t="s">
        <v>584</v>
      </c>
      <c r="B136" s="224" t="s">
        <v>585</v>
      </c>
      <c r="C136" s="223" t="s">
        <v>191</v>
      </c>
      <c r="D136" s="223" t="s">
        <v>586</v>
      </c>
      <c r="E136" s="225" t="s">
        <v>193</v>
      </c>
      <c r="F136" s="224">
        <v>10</v>
      </c>
      <c r="G136" s="226">
        <v>20.65</v>
      </c>
      <c r="H136" s="226">
        <f t="shared" si="4"/>
        <v>24.760723219379422</v>
      </c>
      <c r="I136" s="226">
        <f t="shared" si="5"/>
        <v>247.60723219379423</v>
      </c>
    </row>
    <row r="137" spans="1:9" ht="24" customHeight="1" x14ac:dyDescent="0.2">
      <c r="A137" s="223" t="s">
        <v>587</v>
      </c>
      <c r="B137" s="224" t="s">
        <v>588</v>
      </c>
      <c r="C137" s="223" t="s">
        <v>191</v>
      </c>
      <c r="D137" s="223" t="s">
        <v>589</v>
      </c>
      <c r="E137" s="225" t="s">
        <v>193</v>
      </c>
      <c r="F137" s="224">
        <v>50</v>
      </c>
      <c r="G137" s="226">
        <v>10.050000000000001</v>
      </c>
      <c r="H137" s="226">
        <f t="shared" si="4"/>
        <v>12.050618322264562</v>
      </c>
      <c r="I137" s="226">
        <f t="shared" si="5"/>
        <v>602.53091611322805</v>
      </c>
    </row>
    <row r="138" spans="1:9" ht="24" customHeight="1" x14ac:dyDescent="0.2">
      <c r="A138" s="223" t="s">
        <v>590</v>
      </c>
      <c r="B138" s="224" t="s">
        <v>591</v>
      </c>
      <c r="C138" s="223" t="s">
        <v>191</v>
      </c>
      <c r="D138" s="223" t="s">
        <v>592</v>
      </c>
      <c r="E138" s="225" t="s">
        <v>193</v>
      </c>
      <c r="F138" s="224">
        <v>15</v>
      </c>
      <c r="G138" s="226">
        <v>207.1</v>
      </c>
      <c r="H138" s="226">
        <f t="shared" si="4"/>
        <v>248.32667209363092</v>
      </c>
      <c r="I138" s="226">
        <f t="shared" si="5"/>
        <v>3724.9000814044639</v>
      </c>
    </row>
    <row r="139" spans="1:9" ht="24" customHeight="1" x14ac:dyDescent="0.2">
      <c r="A139" s="223" t="s">
        <v>593</v>
      </c>
      <c r="B139" s="224" t="s">
        <v>594</v>
      </c>
      <c r="C139" s="223" t="s">
        <v>191</v>
      </c>
      <c r="D139" s="223" t="s">
        <v>595</v>
      </c>
      <c r="E139" s="225" t="s">
        <v>193</v>
      </c>
      <c r="F139" s="224">
        <v>10</v>
      </c>
      <c r="G139" s="226">
        <v>26.63</v>
      </c>
      <c r="H139" s="226">
        <f t="shared" si="4"/>
        <v>31.931140887751766</v>
      </c>
      <c r="I139" s="226">
        <f t="shared" si="5"/>
        <v>319.31140887751769</v>
      </c>
    </row>
    <row r="140" spans="1:9" ht="24" customHeight="1" x14ac:dyDescent="0.2">
      <c r="A140" s="223" t="s">
        <v>596</v>
      </c>
      <c r="B140" s="224" t="s">
        <v>597</v>
      </c>
      <c r="C140" s="223" t="s">
        <v>191</v>
      </c>
      <c r="D140" s="223" t="s">
        <v>598</v>
      </c>
      <c r="E140" s="225" t="s">
        <v>193</v>
      </c>
      <c r="F140" s="224">
        <v>10</v>
      </c>
      <c r="G140" s="226">
        <v>47.23</v>
      </c>
      <c r="H140" s="226">
        <f t="shared" si="4"/>
        <v>56.6319107821448</v>
      </c>
      <c r="I140" s="226">
        <f t="shared" si="5"/>
        <v>566.31910782144803</v>
      </c>
    </row>
    <row r="141" spans="1:9" ht="24" customHeight="1" x14ac:dyDescent="0.2">
      <c r="A141" s="223" t="s">
        <v>599</v>
      </c>
      <c r="B141" s="224" t="s">
        <v>600</v>
      </c>
      <c r="C141" s="223" t="s">
        <v>191</v>
      </c>
      <c r="D141" s="223" t="s">
        <v>601</v>
      </c>
      <c r="E141" s="225" t="s">
        <v>193</v>
      </c>
      <c r="F141" s="224">
        <v>10</v>
      </c>
      <c r="G141" s="226">
        <v>5.3</v>
      </c>
      <c r="H141" s="226">
        <f t="shared" si="4"/>
        <v>6.35505244855743</v>
      </c>
      <c r="I141" s="226">
        <f t="shared" si="5"/>
        <v>63.5505244855743</v>
      </c>
    </row>
    <row r="142" spans="1:9" ht="24" customHeight="1" x14ac:dyDescent="0.2">
      <c r="A142" s="223" t="s">
        <v>602</v>
      </c>
      <c r="B142" s="224" t="s">
        <v>603</v>
      </c>
      <c r="C142" s="223" t="s">
        <v>191</v>
      </c>
      <c r="D142" s="223" t="s">
        <v>604</v>
      </c>
      <c r="E142" s="225" t="s">
        <v>193</v>
      </c>
      <c r="F142" s="224">
        <v>100</v>
      </c>
      <c r="G142" s="226">
        <v>0.7</v>
      </c>
      <c r="H142" s="226">
        <f t="shared" si="4"/>
        <v>0.83934654980947188</v>
      </c>
      <c r="I142" s="226">
        <f t="shared" si="5"/>
        <v>83.934654980947187</v>
      </c>
    </row>
    <row r="143" spans="1:9" ht="24" customHeight="1" x14ac:dyDescent="0.2">
      <c r="A143" s="223" t="s">
        <v>605</v>
      </c>
      <c r="B143" s="224" t="s">
        <v>606</v>
      </c>
      <c r="C143" s="223" t="s">
        <v>191</v>
      </c>
      <c r="D143" s="223" t="s">
        <v>607</v>
      </c>
      <c r="E143" s="225" t="s">
        <v>193</v>
      </c>
      <c r="F143" s="224">
        <v>50</v>
      </c>
      <c r="G143" s="226">
        <v>0.85</v>
      </c>
      <c r="H143" s="226">
        <f t="shared" si="4"/>
        <v>1.0192065247686446</v>
      </c>
      <c r="I143" s="226">
        <f t="shared" si="5"/>
        <v>50.960326238432231</v>
      </c>
    </row>
    <row r="144" spans="1:9" ht="24" customHeight="1" x14ac:dyDescent="0.2">
      <c r="A144" s="223" t="s">
        <v>608</v>
      </c>
      <c r="B144" s="224" t="s">
        <v>609</v>
      </c>
      <c r="C144" s="223" t="s">
        <v>191</v>
      </c>
      <c r="D144" s="223" t="s">
        <v>610</v>
      </c>
      <c r="E144" s="225" t="s">
        <v>193</v>
      </c>
      <c r="F144" s="224">
        <v>50</v>
      </c>
      <c r="G144" s="226">
        <v>5.01</v>
      </c>
      <c r="H144" s="226">
        <f t="shared" si="4"/>
        <v>6.0073231636363635</v>
      </c>
      <c r="I144" s="226">
        <f t="shared" si="5"/>
        <v>300.36615818181815</v>
      </c>
    </row>
    <row r="145" spans="1:9" ht="48" customHeight="1" x14ac:dyDescent="0.2">
      <c r="A145" s="223" t="s">
        <v>611</v>
      </c>
      <c r="B145" s="224" t="s">
        <v>612</v>
      </c>
      <c r="C145" s="223" t="s">
        <v>191</v>
      </c>
      <c r="D145" s="223" t="s">
        <v>613</v>
      </c>
      <c r="E145" s="225" t="s">
        <v>193</v>
      </c>
      <c r="F145" s="224">
        <v>10</v>
      </c>
      <c r="G145" s="226">
        <v>255</v>
      </c>
      <c r="H145" s="226">
        <f t="shared" si="4"/>
        <v>305.76195743059338</v>
      </c>
      <c r="I145" s="226">
        <f t="shared" si="5"/>
        <v>3057.6195743059338</v>
      </c>
    </row>
    <row r="146" spans="1:9" ht="24" customHeight="1" x14ac:dyDescent="0.2">
      <c r="A146" s="223" t="s">
        <v>614</v>
      </c>
      <c r="B146" s="224" t="s">
        <v>615</v>
      </c>
      <c r="C146" s="223" t="s">
        <v>191</v>
      </c>
      <c r="D146" s="223" t="s">
        <v>616</v>
      </c>
      <c r="E146" s="225" t="s">
        <v>448</v>
      </c>
      <c r="F146" s="224">
        <v>100</v>
      </c>
      <c r="G146" s="226">
        <v>33.67</v>
      </c>
      <c r="H146" s="226">
        <f t="shared" si="4"/>
        <v>40.372569045835604</v>
      </c>
      <c r="I146" s="226">
        <f t="shared" si="5"/>
        <v>4037.2569045835603</v>
      </c>
    </row>
    <row r="147" spans="1:9" ht="24" customHeight="1" x14ac:dyDescent="0.2">
      <c r="A147" s="223" t="s">
        <v>617</v>
      </c>
      <c r="B147" s="224" t="s">
        <v>618</v>
      </c>
      <c r="C147" s="223" t="s">
        <v>191</v>
      </c>
      <c r="D147" s="223" t="s">
        <v>619</v>
      </c>
      <c r="E147" s="225" t="s">
        <v>448</v>
      </c>
      <c r="F147" s="224">
        <v>100</v>
      </c>
      <c r="G147" s="226">
        <v>42.78</v>
      </c>
      <c r="H147" s="226">
        <f t="shared" si="4"/>
        <v>51.296064858356019</v>
      </c>
      <c r="I147" s="226">
        <f t="shared" si="5"/>
        <v>5129.6064858356021</v>
      </c>
    </row>
    <row r="148" spans="1:9" ht="24" customHeight="1" x14ac:dyDescent="0.2">
      <c r="A148" s="223" t="s">
        <v>620</v>
      </c>
      <c r="B148" s="224" t="s">
        <v>621</v>
      </c>
      <c r="C148" s="223" t="s">
        <v>191</v>
      </c>
      <c r="D148" s="223" t="s">
        <v>622</v>
      </c>
      <c r="E148" s="225" t="s">
        <v>623</v>
      </c>
      <c r="F148" s="224">
        <v>50</v>
      </c>
      <c r="G148" s="226">
        <v>30.01</v>
      </c>
      <c r="H148" s="226">
        <f t="shared" si="4"/>
        <v>35.983985656831791</v>
      </c>
      <c r="I148" s="226">
        <f t="shared" si="5"/>
        <v>1799.1992828415896</v>
      </c>
    </row>
    <row r="149" spans="1:9" ht="24" customHeight="1" x14ac:dyDescent="0.2">
      <c r="A149" s="223" t="s">
        <v>624</v>
      </c>
      <c r="B149" s="224" t="s">
        <v>625</v>
      </c>
      <c r="C149" s="223" t="s">
        <v>191</v>
      </c>
      <c r="D149" s="223" t="s">
        <v>626</v>
      </c>
      <c r="E149" s="225" t="s">
        <v>623</v>
      </c>
      <c r="F149" s="224">
        <v>50</v>
      </c>
      <c r="G149" s="226">
        <v>14.98</v>
      </c>
      <c r="H149" s="226">
        <f t="shared" si="4"/>
        <v>17.962016165922702</v>
      </c>
      <c r="I149" s="226">
        <f t="shared" si="5"/>
        <v>898.10080829613503</v>
      </c>
    </row>
    <row r="150" spans="1:9" ht="24" customHeight="1" x14ac:dyDescent="0.2">
      <c r="A150" s="223" t="s">
        <v>627</v>
      </c>
      <c r="B150" s="224" t="s">
        <v>628</v>
      </c>
      <c r="C150" s="223" t="s">
        <v>191</v>
      </c>
      <c r="D150" s="223" t="s">
        <v>629</v>
      </c>
      <c r="E150" s="225" t="s">
        <v>205</v>
      </c>
      <c r="F150" s="224">
        <v>10</v>
      </c>
      <c r="G150" s="226">
        <v>6.86</v>
      </c>
      <c r="H150" s="226">
        <f t="shared" si="4"/>
        <v>8.2255961881328261</v>
      </c>
      <c r="I150" s="226">
        <f t="shared" si="5"/>
        <v>82.255961881328261</v>
      </c>
    </row>
    <row r="151" spans="1:9" ht="24" customHeight="1" x14ac:dyDescent="0.2">
      <c r="A151" s="223" t="s">
        <v>630</v>
      </c>
      <c r="B151" s="224" t="s">
        <v>631</v>
      </c>
      <c r="C151" s="223" t="s">
        <v>191</v>
      </c>
      <c r="D151" s="223" t="s">
        <v>632</v>
      </c>
      <c r="E151" s="225" t="s">
        <v>205</v>
      </c>
      <c r="F151" s="224">
        <v>10</v>
      </c>
      <c r="G151" s="226">
        <v>28.09</v>
      </c>
      <c r="H151" s="226">
        <f t="shared" si="4"/>
        <v>33.681777977354379</v>
      </c>
      <c r="I151" s="226">
        <f t="shared" si="5"/>
        <v>336.8177797735438</v>
      </c>
    </row>
    <row r="152" spans="1:9" ht="24" customHeight="1" x14ac:dyDescent="0.2">
      <c r="A152" s="223" t="s">
        <v>633</v>
      </c>
      <c r="B152" s="224" t="s">
        <v>634</v>
      </c>
      <c r="C152" s="223" t="s">
        <v>191</v>
      </c>
      <c r="D152" s="223" t="s">
        <v>635</v>
      </c>
      <c r="E152" s="225" t="s">
        <v>193</v>
      </c>
      <c r="F152" s="224">
        <v>10</v>
      </c>
      <c r="G152" s="226">
        <v>318.16000000000003</v>
      </c>
      <c r="H152" s="226">
        <f t="shared" si="4"/>
        <v>381.4949975534023</v>
      </c>
      <c r="I152" s="226">
        <f t="shared" si="5"/>
        <v>3814.949975534023</v>
      </c>
    </row>
    <row r="153" spans="1:9" ht="36" customHeight="1" x14ac:dyDescent="0.2">
      <c r="A153" s="223" t="s">
        <v>636</v>
      </c>
      <c r="B153" s="224" t="s">
        <v>637</v>
      </c>
      <c r="C153" s="223" t="s">
        <v>191</v>
      </c>
      <c r="D153" s="223" t="s">
        <v>638</v>
      </c>
      <c r="E153" s="225" t="s">
        <v>193</v>
      </c>
      <c r="F153" s="224">
        <v>4</v>
      </c>
      <c r="G153" s="226">
        <v>159.54</v>
      </c>
      <c r="H153" s="226">
        <f t="shared" si="4"/>
        <v>191.29906936657594</v>
      </c>
      <c r="I153" s="226">
        <f t="shared" si="5"/>
        <v>765.19627746630374</v>
      </c>
    </row>
    <row r="154" spans="1:9" ht="24" customHeight="1" x14ac:dyDescent="0.2">
      <c r="A154" s="223" t="s">
        <v>639</v>
      </c>
      <c r="B154" s="224" t="s">
        <v>640</v>
      </c>
      <c r="C154" s="223" t="s">
        <v>191</v>
      </c>
      <c r="D154" s="223" t="s">
        <v>641</v>
      </c>
      <c r="E154" s="225" t="s">
        <v>193</v>
      </c>
      <c r="F154" s="224">
        <v>50</v>
      </c>
      <c r="G154" s="226">
        <v>1.59</v>
      </c>
      <c r="H154" s="226">
        <f t="shared" si="4"/>
        <v>1.9065157345672292</v>
      </c>
      <c r="I154" s="226">
        <f t="shared" si="5"/>
        <v>95.325786728361464</v>
      </c>
    </row>
    <row r="155" spans="1:9" ht="24" customHeight="1" x14ac:dyDescent="0.2">
      <c r="A155" s="223" t="s">
        <v>642</v>
      </c>
      <c r="B155" s="224" t="s">
        <v>643</v>
      </c>
      <c r="C155" s="223" t="s">
        <v>191</v>
      </c>
      <c r="D155" s="223" t="s">
        <v>644</v>
      </c>
      <c r="E155" s="225" t="s">
        <v>303</v>
      </c>
      <c r="F155" s="224">
        <v>10</v>
      </c>
      <c r="G155" s="226">
        <v>9.74</v>
      </c>
      <c r="H155" s="226">
        <f t="shared" si="4"/>
        <v>11.678907707348939</v>
      </c>
      <c r="I155" s="226">
        <f t="shared" si="5"/>
        <v>116.78907707348939</v>
      </c>
    </row>
    <row r="156" spans="1:9" ht="24" customHeight="1" x14ac:dyDescent="0.2">
      <c r="A156" s="223" t="s">
        <v>645</v>
      </c>
      <c r="B156" s="224" t="s">
        <v>646</v>
      </c>
      <c r="C156" s="223" t="s">
        <v>191</v>
      </c>
      <c r="D156" s="223" t="s">
        <v>647</v>
      </c>
      <c r="E156" s="225" t="s">
        <v>193</v>
      </c>
      <c r="F156" s="224">
        <v>6</v>
      </c>
      <c r="G156" s="226">
        <v>25.33</v>
      </c>
      <c r="H156" s="226">
        <f t="shared" si="4"/>
        <v>30.372354438105607</v>
      </c>
      <c r="I156" s="226">
        <f t="shared" si="5"/>
        <v>182.23412662863365</v>
      </c>
    </row>
    <row r="157" spans="1:9" ht="24" customHeight="1" x14ac:dyDescent="0.2">
      <c r="A157" s="223" t="s">
        <v>648</v>
      </c>
      <c r="B157" s="224" t="s">
        <v>649</v>
      </c>
      <c r="C157" s="223" t="s">
        <v>191</v>
      </c>
      <c r="D157" s="223" t="s">
        <v>650</v>
      </c>
      <c r="E157" s="225" t="s">
        <v>193</v>
      </c>
      <c r="F157" s="224">
        <v>50</v>
      </c>
      <c r="G157" s="226">
        <v>4.8499999999999996</v>
      </c>
      <c r="H157" s="226">
        <f t="shared" si="4"/>
        <v>5.8154725236799125</v>
      </c>
      <c r="I157" s="226">
        <f t="shared" si="5"/>
        <v>290.77362618399565</v>
      </c>
    </row>
    <row r="158" spans="1:9" ht="24" customHeight="1" x14ac:dyDescent="0.2">
      <c r="A158" s="223" t="s">
        <v>651</v>
      </c>
      <c r="B158" s="224" t="s">
        <v>652</v>
      </c>
      <c r="C158" s="223" t="s">
        <v>191</v>
      </c>
      <c r="D158" s="223" t="s">
        <v>653</v>
      </c>
      <c r="E158" s="225" t="s">
        <v>303</v>
      </c>
      <c r="F158" s="224">
        <v>50</v>
      </c>
      <c r="G158" s="226">
        <v>142.96</v>
      </c>
      <c r="H158" s="226">
        <f t="shared" si="4"/>
        <v>171.41854680108875</v>
      </c>
      <c r="I158" s="226">
        <f t="shared" si="5"/>
        <v>8570.9273400544371</v>
      </c>
    </row>
    <row r="159" spans="1:9" ht="24" customHeight="1" x14ac:dyDescent="0.2">
      <c r="A159" s="223" t="s">
        <v>654</v>
      </c>
      <c r="B159" s="224" t="s">
        <v>655</v>
      </c>
      <c r="C159" s="223" t="s">
        <v>191</v>
      </c>
      <c r="D159" s="223" t="s">
        <v>656</v>
      </c>
      <c r="E159" s="225" t="s">
        <v>303</v>
      </c>
      <c r="F159" s="224">
        <v>50</v>
      </c>
      <c r="G159" s="226">
        <v>123.83</v>
      </c>
      <c r="H159" s="226">
        <f t="shared" si="4"/>
        <v>148.48040466129558</v>
      </c>
      <c r="I159" s="226">
        <f t="shared" si="5"/>
        <v>7424.0202330647789</v>
      </c>
    </row>
    <row r="160" spans="1:9" ht="24" customHeight="1" x14ac:dyDescent="0.2">
      <c r="A160" s="223" t="s">
        <v>657</v>
      </c>
      <c r="B160" s="224" t="s">
        <v>658</v>
      </c>
      <c r="C160" s="223" t="s">
        <v>191</v>
      </c>
      <c r="D160" s="223" t="s">
        <v>659</v>
      </c>
      <c r="E160" s="225" t="s">
        <v>387</v>
      </c>
      <c r="F160" s="224">
        <v>100</v>
      </c>
      <c r="G160" s="226">
        <v>3.43</v>
      </c>
      <c r="H160" s="226">
        <f t="shared" si="4"/>
        <v>4.1127980940664131</v>
      </c>
      <c r="I160" s="226">
        <f t="shared" si="5"/>
        <v>411.27980940664133</v>
      </c>
    </row>
    <row r="161" spans="1:9" ht="24" customHeight="1" x14ac:dyDescent="0.2">
      <c r="A161" s="223" t="s">
        <v>660</v>
      </c>
      <c r="B161" s="224" t="s">
        <v>661</v>
      </c>
      <c r="C161" s="223" t="s">
        <v>191</v>
      </c>
      <c r="D161" s="223" t="s">
        <v>662</v>
      </c>
      <c r="E161" s="225" t="s">
        <v>387</v>
      </c>
      <c r="F161" s="224">
        <v>100</v>
      </c>
      <c r="G161" s="226">
        <v>9.56</v>
      </c>
      <c r="H161" s="226">
        <f t="shared" si="4"/>
        <v>11.463075737397933</v>
      </c>
      <c r="I161" s="226">
        <f t="shared" si="5"/>
        <v>1146.3075737397933</v>
      </c>
    </row>
    <row r="162" spans="1:9" ht="24" customHeight="1" x14ac:dyDescent="0.2">
      <c r="A162" s="223" t="s">
        <v>663</v>
      </c>
      <c r="B162" s="224" t="s">
        <v>664</v>
      </c>
      <c r="C162" s="223" t="s">
        <v>191</v>
      </c>
      <c r="D162" s="223" t="s">
        <v>665</v>
      </c>
      <c r="E162" s="225" t="s">
        <v>448</v>
      </c>
      <c r="F162" s="224">
        <v>50</v>
      </c>
      <c r="G162" s="226">
        <v>215.47</v>
      </c>
      <c r="H162" s="226">
        <f t="shared" si="4"/>
        <v>258.36285869635276</v>
      </c>
      <c r="I162" s="226">
        <f t="shared" si="5"/>
        <v>12918.142934817639</v>
      </c>
    </row>
    <row r="163" spans="1:9" ht="24" customHeight="1" x14ac:dyDescent="0.2">
      <c r="A163" s="223" t="s">
        <v>666</v>
      </c>
      <c r="B163" s="224" t="s">
        <v>667</v>
      </c>
      <c r="C163" s="223" t="s">
        <v>191</v>
      </c>
      <c r="D163" s="223" t="s">
        <v>668</v>
      </c>
      <c r="E163" s="225" t="s">
        <v>448</v>
      </c>
      <c r="F163" s="224">
        <v>100</v>
      </c>
      <c r="G163" s="226">
        <v>46.09</v>
      </c>
      <c r="H163" s="226">
        <f t="shared" si="4"/>
        <v>55.264974972455093</v>
      </c>
      <c r="I163" s="226">
        <f t="shared" si="5"/>
        <v>5526.4974972455093</v>
      </c>
    </row>
    <row r="164" spans="1:9" ht="36" customHeight="1" x14ac:dyDescent="0.2">
      <c r="A164" s="223" t="s">
        <v>669</v>
      </c>
      <c r="B164" s="224" t="s">
        <v>670</v>
      </c>
      <c r="C164" s="223" t="s">
        <v>191</v>
      </c>
      <c r="D164" s="223" t="s">
        <v>671</v>
      </c>
      <c r="E164" s="225" t="s">
        <v>448</v>
      </c>
      <c r="F164" s="224">
        <v>20</v>
      </c>
      <c r="G164" s="226">
        <v>298.86</v>
      </c>
      <c r="H164" s="226">
        <f t="shared" si="4"/>
        <v>358.35301410865543</v>
      </c>
      <c r="I164" s="226">
        <f t="shared" si="5"/>
        <v>7167.0602821731081</v>
      </c>
    </row>
    <row r="165" spans="1:9" ht="24" customHeight="1" x14ac:dyDescent="0.2">
      <c r="A165" s="223" t="s">
        <v>672</v>
      </c>
      <c r="B165" s="224" t="s">
        <v>673</v>
      </c>
      <c r="C165" s="223" t="s">
        <v>191</v>
      </c>
      <c r="D165" s="223" t="s">
        <v>674</v>
      </c>
      <c r="E165" s="225" t="s">
        <v>448</v>
      </c>
      <c r="F165" s="224">
        <v>100</v>
      </c>
      <c r="G165" s="226">
        <v>61.43</v>
      </c>
      <c r="H165" s="226">
        <f t="shared" si="4"/>
        <v>73.658655078279807</v>
      </c>
      <c r="I165" s="226">
        <f t="shared" si="5"/>
        <v>7365.8655078279808</v>
      </c>
    </row>
    <row r="166" spans="1:9" ht="24" customHeight="1" x14ac:dyDescent="0.2">
      <c r="A166" s="223" t="s">
        <v>675</v>
      </c>
      <c r="B166" s="224" t="s">
        <v>676</v>
      </c>
      <c r="C166" s="223" t="s">
        <v>191</v>
      </c>
      <c r="D166" s="223" t="s">
        <v>677</v>
      </c>
      <c r="E166" s="225" t="s">
        <v>193</v>
      </c>
      <c r="F166" s="224">
        <v>50</v>
      </c>
      <c r="G166" s="226">
        <v>0.59</v>
      </c>
      <c r="H166" s="226">
        <f t="shared" si="4"/>
        <v>0.70744923483941202</v>
      </c>
      <c r="I166" s="226">
        <f t="shared" si="5"/>
        <v>35.372461741970604</v>
      </c>
    </row>
    <row r="167" spans="1:9" ht="24" customHeight="1" x14ac:dyDescent="0.2">
      <c r="A167" s="223" t="s">
        <v>678</v>
      </c>
      <c r="B167" s="224" t="s">
        <v>679</v>
      </c>
      <c r="C167" s="223" t="s">
        <v>191</v>
      </c>
      <c r="D167" s="223" t="s">
        <v>680</v>
      </c>
      <c r="E167" s="225" t="s">
        <v>193</v>
      </c>
      <c r="F167" s="224">
        <v>50</v>
      </c>
      <c r="G167" s="226">
        <v>0.9</v>
      </c>
      <c r="H167" s="226">
        <f t="shared" si="4"/>
        <v>1.0791598497550354</v>
      </c>
      <c r="I167" s="226">
        <f t="shared" si="5"/>
        <v>53.957992487751774</v>
      </c>
    </row>
    <row r="168" spans="1:9" ht="24" customHeight="1" x14ac:dyDescent="0.2">
      <c r="A168" s="223" t="s">
        <v>681</v>
      </c>
      <c r="B168" s="224" t="s">
        <v>682</v>
      </c>
      <c r="C168" s="223" t="s">
        <v>191</v>
      </c>
      <c r="D168" s="223" t="s">
        <v>683</v>
      </c>
      <c r="E168" s="225" t="s">
        <v>193</v>
      </c>
      <c r="F168" s="224">
        <v>100</v>
      </c>
      <c r="G168" s="226">
        <v>0.15</v>
      </c>
      <c r="H168" s="226">
        <f t="shared" si="4"/>
        <v>0.17985997495917255</v>
      </c>
      <c r="I168" s="226">
        <f t="shared" si="5"/>
        <v>17.985997495917257</v>
      </c>
    </row>
    <row r="169" spans="1:9" ht="24" customHeight="1" x14ac:dyDescent="0.2">
      <c r="A169" s="223" t="s">
        <v>684</v>
      </c>
      <c r="B169" s="224" t="s">
        <v>685</v>
      </c>
      <c r="C169" s="223" t="s">
        <v>191</v>
      </c>
      <c r="D169" s="223" t="s">
        <v>686</v>
      </c>
      <c r="E169" s="225" t="s">
        <v>193</v>
      </c>
      <c r="F169" s="224">
        <v>100</v>
      </c>
      <c r="G169" s="226">
        <v>0.11</v>
      </c>
      <c r="H169" s="226">
        <f t="shared" si="4"/>
        <v>0.13189731497005988</v>
      </c>
      <c r="I169" s="226">
        <f t="shared" si="5"/>
        <v>13.189731497005988</v>
      </c>
    </row>
    <row r="170" spans="1:9" ht="60" customHeight="1" x14ac:dyDescent="0.2">
      <c r="A170" s="223" t="s">
        <v>687</v>
      </c>
      <c r="B170" s="224" t="s">
        <v>688</v>
      </c>
      <c r="C170" s="223" t="s">
        <v>191</v>
      </c>
      <c r="D170" s="223" t="s">
        <v>689</v>
      </c>
      <c r="E170" s="225" t="s">
        <v>193</v>
      </c>
      <c r="F170" s="224">
        <v>10</v>
      </c>
      <c r="G170" s="226">
        <v>204.47</v>
      </c>
      <c r="H170" s="226">
        <f t="shared" si="4"/>
        <v>245.17312719934677</v>
      </c>
      <c r="I170" s="226">
        <f t="shared" si="5"/>
        <v>2451.7312719934675</v>
      </c>
    </row>
    <row r="171" spans="1:9" ht="36" customHeight="1" x14ac:dyDescent="0.2">
      <c r="A171" s="223" t="s">
        <v>690</v>
      </c>
      <c r="B171" s="224" t="s">
        <v>691</v>
      </c>
      <c r="C171" s="223" t="s">
        <v>191</v>
      </c>
      <c r="D171" s="223" t="s">
        <v>692</v>
      </c>
      <c r="E171" s="225" t="s">
        <v>193</v>
      </c>
      <c r="F171" s="224">
        <v>5</v>
      </c>
      <c r="G171" s="226">
        <v>529.69000000000005</v>
      </c>
      <c r="H171" s="226">
        <f t="shared" si="4"/>
        <v>635.13353424082754</v>
      </c>
      <c r="I171" s="226">
        <f t="shared" si="5"/>
        <v>3175.6676712041376</v>
      </c>
    </row>
    <row r="172" spans="1:9" ht="36" customHeight="1" x14ac:dyDescent="0.2">
      <c r="A172" s="223" t="s">
        <v>693</v>
      </c>
      <c r="B172" s="224" t="s">
        <v>694</v>
      </c>
      <c r="C172" s="223" t="s">
        <v>191</v>
      </c>
      <c r="D172" s="223" t="s">
        <v>695</v>
      </c>
      <c r="E172" s="225" t="s">
        <v>193</v>
      </c>
      <c r="F172" s="224">
        <v>5</v>
      </c>
      <c r="G172" s="226">
        <v>936.71</v>
      </c>
      <c r="H172" s="226">
        <f t="shared" si="4"/>
        <v>1123.1775809600435</v>
      </c>
      <c r="I172" s="226">
        <f t="shared" si="5"/>
        <v>5615.8879048002182</v>
      </c>
    </row>
    <row r="173" spans="1:9" ht="24" customHeight="1" x14ac:dyDescent="0.2">
      <c r="A173" s="223" t="s">
        <v>696</v>
      </c>
      <c r="B173" s="224" t="s">
        <v>697</v>
      </c>
      <c r="C173" s="223" t="s">
        <v>191</v>
      </c>
      <c r="D173" s="223" t="s">
        <v>698</v>
      </c>
      <c r="E173" s="225" t="s">
        <v>193</v>
      </c>
      <c r="F173" s="224">
        <v>10</v>
      </c>
      <c r="G173" s="226">
        <v>12.18</v>
      </c>
      <c r="H173" s="226">
        <f t="shared" si="4"/>
        <v>14.604629966684811</v>
      </c>
      <c r="I173" s="226">
        <f t="shared" si="5"/>
        <v>146.04629966684811</v>
      </c>
    </row>
    <row r="174" spans="1:9" ht="24" customHeight="1" x14ac:dyDescent="0.2">
      <c r="A174" s="223" t="s">
        <v>699</v>
      </c>
      <c r="B174" s="224" t="s">
        <v>700</v>
      </c>
      <c r="C174" s="223" t="s">
        <v>191</v>
      </c>
      <c r="D174" s="223" t="s">
        <v>701</v>
      </c>
      <c r="E174" s="225" t="s">
        <v>193</v>
      </c>
      <c r="F174" s="224">
        <v>10</v>
      </c>
      <c r="G174" s="226">
        <v>66.540000000000006</v>
      </c>
      <c r="H174" s="226">
        <f t="shared" si="4"/>
        <v>79.785884891888955</v>
      </c>
      <c r="I174" s="226">
        <f t="shared" si="5"/>
        <v>797.85884891888952</v>
      </c>
    </row>
    <row r="175" spans="1:9" ht="24" customHeight="1" x14ac:dyDescent="0.2">
      <c r="A175" s="223" t="s">
        <v>702</v>
      </c>
      <c r="B175" s="224" t="s">
        <v>703</v>
      </c>
      <c r="C175" s="223" t="s">
        <v>191</v>
      </c>
      <c r="D175" s="223" t="s">
        <v>704</v>
      </c>
      <c r="E175" s="225" t="s">
        <v>193</v>
      </c>
      <c r="F175" s="224">
        <v>10</v>
      </c>
      <c r="G175" s="226">
        <v>68.72</v>
      </c>
      <c r="H175" s="226">
        <f t="shared" si="4"/>
        <v>82.399849861295593</v>
      </c>
      <c r="I175" s="226">
        <f t="shared" si="5"/>
        <v>823.99849861295593</v>
      </c>
    </row>
    <row r="176" spans="1:9" ht="24" customHeight="1" x14ac:dyDescent="0.2">
      <c r="A176" s="223" t="s">
        <v>705</v>
      </c>
      <c r="B176" s="224" t="s">
        <v>706</v>
      </c>
      <c r="C176" s="223" t="s">
        <v>191</v>
      </c>
      <c r="D176" s="223" t="s">
        <v>707</v>
      </c>
      <c r="E176" s="225" t="s">
        <v>193</v>
      </c>
      <c r="F176" s="224">
        <v>5</v>
      </c>
      <c r="G176" s="226">
        <v>116.3</v>
      </c>
      <c r="H176" s="226">
        <f t="shared" si="4"/>
        <v>139.45143391834512</v>
      </c>
      <c r="I176" s="226">
        <f t="shared" si="5"/>
        <v>697.25716959172564</v>
      </c>
    </row>
    <row r="177" spans="1:9" ht="24" customHeight="1" x14ac:dyDescent="0.2">
      <c r="A177" s="223" t="s">
        <v>708</v>
      </c>
      <c r="B177" s="224" t="s">
        <v>709</v>
      </c>
      <c r="C177" s="223" t="s">
        <v>191</v>
      </c>
      <c r="D177" s="223" t="s">
        <v>710</v>
      </c>
      <c r="E177" s="225" t="s">
        <v>193</v>
      </c>
      <c r="F177" s="224">
        <v>5</v>
      </c>
      <c r="G177" s="226">
        <v>241.19</v>
      </c>
      <c r="H177" s="226">
        <f t="shared" si="4"/>
        <v>289.20284906935223</v>
      </c>
      <c r="I177" s="226">
        <f t="shared" si="5"/>
        <v>1446.0142453467611</v>
      </c>
    </row>
    <row r="178" spans="1:9" ht="24" customHeight="1" x14ac:dyDescent="0.2">
      <c r="A178" s="223" t="s">
        <v>711</v>
      </c>
      <c r="B178" s="224" t="s">
        <v>712</v>
      </c>
      <c r="C178" s="223" t="s">
        <v>191</v>
      </c>
      <c r="D178" s="223" t="s">
        <v>713</v>
      </c>
      <c r="E178" s="225" t="s">
        <v>193</v>
      </c>
      <c r="F178" s="224">
        <v>5</v>
      </c>
      <c r="G178" s="226">
        <v>30.74</v>
      </c>
      <c r="H178" s="226">
        <f t="shared" si="4"/>
        <v>36.859304201633094</v>
      </c>
      <c r="I178" s="226">
        <f t="shared" si="5"/>
        <v>184.29652100816548</v>
      </c>
    </row>
    <row r="179" spans="1:9" ht="24" customHeight="1" x14ac:dyDescent="0.2">
      <c r="A179" s="223" t="s">
        <v>714</v>
      </c>
      <c r="B179" s="224" t="s">
        <v>715</v>
      </c>
      <c r="C179" s="223" t="s">
        <v>191</v>
      </c>
      <c r="D179" s="223" t="s">
        <v>716</v>
      </c>
      <c r="E179" s="225" t="s">
        <v>193</v>
      </c>
      <c r="F179" s="224">
        <v>10</v>
      </c>
      <c r="G179" s="226">
        <v>75</v>
      </c>
      <c r="H179" s="226">
        <f t="shared" si="4"/>
        <v>89.929987479586288</v>
      </c>
      <c r="I179" s="226">
        <f t="shared" si="5"/>
        <v>899.29987479586293</v>
      </c>
    </row>
    <row r="180" spans="1:9" ht="24" customHeight="1" x14ac:dyDescent="0.2">
      <c r="A180" s="223" t="s">
        <v>717</v>
      </c>
      <c r="B180" s="224" t="s">
        <v>718</v>
      </c>
      <c r="C180" s="223" t="s">
        <v>191</v>
      </c>
      <c r="D180" s="223" t="s">
        <v>719</v>
      </c>
      <c r="E180" s="225" t="s">
        <v>193</v>
      </c>
      <c r="F180" s="224">
        <v>10</v>
      </c>
      <c r="G180" s="226">
        <v>70.739999999999995</v>
      </c>
      <c r="H180" s="226">
        <f t="shared" si="4"/>
        <v>84.821964190745774</v>
      </c>
      <c r="I180" s="226">
        <f t="shared" si="5"/>
        <v>848.2196419074578</v>
      </c>
    </row>
    <row r="181" spans="1:9" ht="24" customHeight="1" x14ac:dyDescent="0.2">
      <c r="A181" s="223" t="s">
        <v>720</v>
      </c>
      <c r="B181" s="224" t="s">
        <v>721</v>
      </c>
      <c r="C181" s="223" t="s">
        <v>191</v>
      </c>
      <c r="D181" s="223" t="s">
        <v>722</v>
      </c>
      <c r="E181" s="225" t="s">
        <v>205</v>
      </c>
      <c r="F181" s="224">
        <v>100</v>
      </c>
      <c r="G181" s="226">
        <v>2.64</v>
      </c>
      <c r="H181" s="226">
        <f t="shared" si="4"/>
        <v>3.1655355592814374</v>
      </c>
      <c r="I181" s="226">
        <f t="shared" si="5"/>
        <v>316.55355592814374</v>
      </c>
    </row>
    <row r="182" spans="1:9" ht="24" customHeight="1" x14ac:dyDescent="0.2">
      <c r="A182" s="223" t="s">
        <v>723</v>
      </c>
      <c r="B182" s="224" t="s">
        <v>724</v>
      </c>
      <c r="C182" s="223" t="s">
        <v>191</v>
      </c>
      <c r="D182" s="223" t="s">
        <v>725</v>
      </c>
      <c r="E182" s="225" t="s">
        <v>387</v>
      </c>
      <c r="F182" s="224">
        <v>50</v>
      </c>
      <c r="G182" s="226">
        <v>26.02</v>
      </c>
      <c r="H182" s="226">
        <f t="shared" si="4"/>
        <v>31.199710322917799</v>
      </c>
      <c r="I182" s="226">
        <f t="shared" si="5"/>
        <v>1559.98551614589</v>
      </c>
    </row>
    <row r="183" spans="1:9" ht="24" customHeight="1" x14ac:dyDescent="0.2">
      <c r="A183" s="223" t="s">
        <v>726</v>
      </c>
      <c r="B183" s="224" t="s">
        <v>727</v>
      </c>
      <c r="C183" s="223" t="s">
        <v>191</v>
      </c>
      <c r="D183" s="223" t="s">
        <v>728</v>
      </c>
      <c r="E183" s="225" t="s">
        <v>193</v>
      </c>
      <c r="F183" s="224">
        <v>50</v>
      </c>
      <c r="G183" s="226">
        <v>24.7</v>
      </c>
      <c r="H183" s="226">
        <f t="shared" si="4"/>
        <v>29.61694254327708</v>
      </c>
      <c r="I183" s="226">
        <f t="shared" si="5"/>
        <v>1480.8471271638541</v>
      </c>
    </row>
    <row r="184" spans="1:9" ht="24" customHeight="1" x14ac:dyDescent="0.2">
      <c r="A184" s="223" t="s">
        <v>729</v>
      </c>
      <c r="B184" s="224" t="s">
        <v>730</v>
      </c>
      <c r="C184" s="223" t="s">
        <v>191</v>
      </c>
      <c r="D184" s="223" t="s">
        <v>731</v>
      </c>
      <c r="E184" s="225" t="s">
        <v>193</v>
      </c>
      <c r="F184" s="224">
        <v>50</v>
      </c>
      <c r="G184" s="226">
        <v>42.01</v>
      </c>
      <c r="H184" s="226">
        <f t="shared" si="4"/>
        <v>50.372783653565591</v>
      </c>
      <c r="I184" s="226">
        <f t="shared" si="5"/>
        <v>2518.6391826782797</v>
      </c>
    </row>
    <row r="185" spans="1:9" ht="24" customHeight="1" x14ac:dyDescent="0.2">
      <c r="A185" s="223" t="s">
        <v>732</v>
      </c>
      <c r="B185" s="224" t="s">
        <v>733</v>
      </c>
      <c r="C185" s="223" t="s">
        <v>191</v>
      </c>
      <c r="D185" s="223" t="s">
        <v>734</v>
      </c>
      <c r="E185" s="225" t="s">
        <v>193</v>
      </c>
      <c r="F185" s="224">
        <v>20</v>
      </c>
      <c r="G185" s="226">
        <v>177.45</v>
      </c>
      <c r="H185" s="226">
        <f t="shared" si="4"/>
        <v>212.77435037670114</v>
      </c>
      <c r="I185" s="226">
        <f t="shared" si="5"/>
        <v>4255.4870075340223</v>
      </c>
    </row>
    <row r="186" spans="1:9" ht="24" customHeight="1" x14ac:dyDescent="0.2">
      <c r="A186" s="223" t="s">
        <v>735</v>
      </c>
      <c r="B186" s="224" t="s">
        <v>736</v>
      </c>
      <c r="C186" s="223" t="s">
        <v>191</v>
      </c>
      <c r="D186" s="223" t="s">
        <v>737</v>
      </c>
      <c r="E186" s="225" t="s">
        <v>193</v>
      </c>
      <c r="F186" s="224">
        <v>50</v>
      </c>
      <c r="G186" s="226">
        <v>10.16</v>
      </c>
      <c r="H186" s="226">
        <f t="shared" si="4"/>
        <v>12.182515637234621</v>
      </c>
      <c r="I186" s="226">
        <f t="shared" si="5"/>
        <v>609.12578186173107</v>
      </c>
    </row>
    <row r="187" spans="1:9" ht="24" customHeight="1" x14ac:dyDescent="0.2">
      <c r="A187" s="223" t="s">
        <v>738</v>
      </c>
      <c r="B187" s="224" t="s">
        <v>739</v>
      </c>
      <c r="C187" s="223" t="s">
        <v>191</v>
      </c>
      <c r="D187" s="223" t="s">
        <v>740</v>
      </c>
      <c r="E187" s="225" t="s">
        <v>193</v>
      </c>
      <c r="F187" s="224">
        <v>50</v>
      </c>
      <c r="G187" s="226">
        <v>19.489999999999998</v>
      </c>
      <c r="H187" s="226">
        <f t="shared" si="4"/>
        <v>23.369806079695152</v>
      </c>
      <c r="I187" s="226">
        <f t="shared" si="5"/>
        <v>1168.4903039847577</v>
      </c>
    </row>
    <row r="188" spans="1:9" ht="24" customHeight="1" x14ac:dyDescent="0.2">
      <c r="A188" s="223" t="s">
        <v>741</v>
      </c>
      <c r="B188" s="224" t="s">
        <v>742</v>
      </c>
      <c r="C188" s="223" t="s">
        <v>191</v>
      </c>
      <c r="D188" s="223" t="s">
        <v>743</v>
      </c>
      <c r="E188" s="225" t="s">
        <v>275</v>
      </c>
      <c r="F188" s="224">
        <v>50</v>
      </c>
      <c r="G188" s="226">
        <v>12.03</v>
      </c>
      <c r="H188" s="226">
        <f t="shared" si="4"/>
        <v>14.424769991725638</v>
      </c>
      <c r="I188" s="226">
        <f t="shared" si="5"/>
        <v>721.23849958628193</v>
      </c>
    </row>
    <row r="189" spans="1:9" ht="24" customHeight="1" x14ac:dyDescent="0.2">
      <c r="A189" s="223" t="s">
        <v>744</v>
      </c>
      <c r="B189" s="224" t="s">
        <v>745</v>
      </c>
      <c r="C189" s="223" t="s">
        <v>191</v>
      </c>
      <c r="D189" s="223" t="s">
        <v>746</v>
      </c>
      <c r="E189" s="225" t="s">
        <v>387</v>
      </c>
      <c r="F189" s="224">
        <v>30</v>
      </c>
      <c r="G189" s="226">
        <v>25.29</v>
      </c>
      <c r="H189" s="226">
        <f t="shared" si="4"/>
        <v>30.324391778116492</v>
      </c>
      <c r="I189" s="226">
        <f t="shared" si="5"/>
        <v>909.7317533434948</v>
      </c>
    </row>
    <row r="190" spans="1:9" ht="24" customHeight="1" x14ac:dyDescent="0.2">
      <c r="A190" s="223" t="s">
        <v>747</v>
      </c>
      <c r="B190" s="224" t="s">
        <v>748</v>
      </c>
      <c r="C190" s="223" t="s">
        <v>191</v>
      </c>
      <c r="D190" s="223" t="s">
        <v>749</v>
      </c>
      <c r="E190" s="225" t="s">
        <v>387</v>
      </c>
      <c r="F190" s="224">
        <v>30</v>
      </c>
      <c r="G190" s="226">
        <v>22.48</v>
      </c>
      <c r="H190" s="226">
        <f t="shared" si="4"/>
        <v>26.955014913881328</v>
      </c>
      <c r="I190" s="226">
        <f t="shared" si="5"/>
        <v>808.65044741643987</v>
      </c>
    </row>
    <row r="191" spans="1:9" ht="24" customHeight="1" x14ac:dyDescent="0.2">
      <c r="A191" s="223" t="s">
        <v>750</v>
      </c>
      <c r="B191" s="224" t="s">
        <v>751</v>
      </c>
      <c r="C191" s="223" t="s">
        <v>191</v>
      </c>
      <c r="D191" s="223" t="s">
        <v>752</v>
      </c>
      <c r="E191" s="225" t="s">
        <v>193</v>
      </c>
      <c r="F191" s="224">
        <v>5</v>
      </c>
      <c r="G191" s="226">
        <v>611.04999999999995</v>
      </c>
      <c r="H191" s="226">
        <f t="shared" si="4"/>
        <v>732.68958465868263</v>
      </c>
      <c r="I191" s="226">
        <f t="shared" si="5"/>
        <v>3663.4479232934132</v>
      </c>
    </row>
    <row r="192" spans="1:9" ht="24" customHeight="1" x14ac:dyDescent="0.2">
      <c r="A192" s="223" t="s">
        <v>753</v>
      </c>
      <c r="B192" s="224" t="s">
        <v>754</v>
      </c>
      <c r="C192" s="223" t="s">
        <v>191</v>
      </c>
      <c r="D192" s="223" t="s">
        <v>755</v>
      </c>
      <c r="E192" s="225" t="s">
        <v>193</v>
      </c>
      <c r="F192" s="224">
        <v>10</v>
      </c>
      <c r="G192" s="226">
        <v>9.75</v>
      </c>
      <c r="H192" s="226">
        <f t="shared" si="4"/>
        <v>11.690898372346217</v>
      </c>
      <c r="I192" s="226">
        <f t="shared" si="5"/>
        <v>116.90898372346217</v>
      </c>
    </row>
    <row r="193" spans="1:9" ht="36" customHeight="1" x14ac:dyDescent="0.2">
      <c r="A193" s="223" t="s">
        <v>756</v>
      </c>
      <c r="B193" s="224" t="s">
        <v>757</v>
      </c>
      <c r="C193" s="223" t="s">
        <v>191</v>
      </c>
      <c r="D193" s="223" t="s">
        <v>758</v>
      </c>
      <c r="E193" s="225" t="s">
        <v>193</v>
      </c>
      <c r="F193" s="224">
        <v>10</v>
      </c>
      <c r="G193" s="226">
        <v>9.59</v>
      </c>
      <c r="H193" s="226">
        <f t="shared" si="4"/>
        <v>11.499047732389766</v>
      </c>
      <c r="I193" s="226">
        <f t="shared" si="5"/>
        <v>114.99047732389766</v>
      </c>
    </row>
    <row r="194" spans="1:9" ht="24" customHeight="1" x14ac:dyDescent="0.2">
      <c r="A194" s="223" t="s">
        <v>759</v>
      </c>
      <c r="B194" s="224" t="s">
        <v>760</v>
      </c>
      <c r="C194" s="223" t="s">
        <v>191</v>
      </c>
      <c r="D194" s="223" t="s">
        <v>761</v>
      </c>
      <c r="E194" s="225" t="s">
        <v>193</v>
      </c>
      <c r="F194" s="224">
        <v>10</v>
      </c>
      <c r="G194" s="226">
        <v>1.35</v>
      </c>
      <c r="H194" s="226">
        <f t="shared" si="4"/>
        <v>1.6187397746325531</v>
      </c>
      <c r="I194" s="226">
        <f t="shared" si="5"/>
        <v>16.18739774632553</v>
      </c>
    </row>
    <row r="195" spans="1:9" ht="24" customHeight="1" x14ac:dyDescent="0.2">
      <c r="A195" s="223" t="s">
        <v>762</v>
      </c>
      <c r="B195" s="224" t="s">
        <v>763</v>
      </c>
      <c r="C195" s="223" t="s">
        <v>191</v>
      </c>
      <c r="D195" s="223" t="s">
        <v>764</v>
      </c>
      <c r="E195" s="225" t="s">
        <v>193</v>
      </c>
      <c r="F195" s="224">
        <v>10</v>
      </c>
      <c r="G195" s="226">
        <v>131.54</v>
      </c>
      <c r="H195" s="226">
        <f t="shared" si="4"/>
        <v>157.72520737419705</v>
      </c>
      <c r="I195" s="226">
        <f t="shared" si="5"/>
        <v>1577.2520737419704</v>
      </c>
    </row>
    <row r="196" spans="1:9" ht="36" customHeight="1" x14ac:dyDescent="0.2">
      <c r="A196" s="223" t="s">
        <v>765</v>
      </c>
      <c r="B196" s="224" t="s">
        <v>766</v>
      </c>
      <c r="C196" s="223" t="s">
        <v>191</v>
      </c>
      <c r="D196" s="223" t="s">
        <v>767</v>
      </c>
      <c r="E196" s="225" t="s">
        <v>193</v>
      </c>
      <c r="F196" s="224">
        <v>10</v>
      </c>
      <c r="G196" s="226">
        <v>2.67</v>
      </c>
      <c r="H196" s="226">
        <f t="shared" si="4"/>
        <v>3.2015075542732716</v>
      </c>
      <c r="I196" s="226">
        <f t="shared" si="5"/>
        <v>32.015075542732717</v>
      </c>
    </row>
    <row r="197" spans="1:9" ht="24" customHeight="1" x14ac:dyDescent="0.2">
      <c r="A197" s="223" t="s">
        <v>768</v>
      </c>
      <c r="B197" s="224" t="s">
        <v>769</v>
      </c>
      <c r="C197" s="223" t="s">
        <v>191</v>
      </c>
      <c r="D197" s="223" t="s">
        <v>770</v>
      </c>
      <c r="E197" s="225" t="s">
        <v>193</v>
      </c>
      <c r="F197" s="224">
        <v>1000</v>
      </c>
      <c r="G197" s="226">
        <v>0.68</v>
      </c>
      <c r="H197" s="226">
        <f t="shared" si="4"/>
        <v>0.81536521981491572</v>
      </c>
      <c r="I197" s="226">
        <f t="shared" si="5"/>
        <v>815.36521981491569</v>
      </c>
    </row>
    <row r="198" spans="1:9" ht="24" customHeight="1" x14ac:dyDescent="0.2">
      <c r="A198" s="223" t="s">
        <v>771</v>
      </c>
      <c r="B198" s="224" t="s">
        <v>772</v>
      </c>
      <c r="C198" s="223" t="s">
        <v>191</v>
      </c>
      <c r="D198" s="223" t="s">
        <v>773</v>
      </c>
      <c r="E198" s="225" t="s">
        <v>275</v>
      </c>
      <c r="F198" s="224">
        <v>50</v>
      </c>
      <c r="G198" s="226">
        <v>29.96</v>
      </c>
      <c r="H198" s="226">
        <f t="shared" ref="H198:H226" si="6">G198*(1+$G$2)</f>
        <v>35.924032331845403</v>
      </c>
      <c r="I198" s="226">
        <f t="shared" ref="I198:I226" si="7">F198*H198</f>
        <v>1796.2016165922701</v>
      </c>
    </row>
    <row r="199" spans="1:9" ht="24" customHeight="1" x14ac:dyDescent="0.2">
      <c r="A199" s="223" t="s">
        <v>774</v>
      </c>
      <c r="B199" s="224" t="s">
        <v>775</v>
      </c>
      <c r="C199" s="223" t="s">
        <v>191</v>
      </c>
      <c r="D199" s="223" t="s">
        <v>776</v>
      </c>
      <c r="E199" s="225" t="s">
        <v>623</v>
      </c>
      <c r="F199" s="224">
        <v>50</v>
      </c>
      <c r="G199" s="226">
        <v>63</v>
      </c>
      <c r="H199" s="226">
        <f t="shared" si="6"/>
        <v>75.541189482852474</v>
      </c>
      <c r="I199" s="226">
        <f t="shared" si="7"/>
        <v>3777.0594741426239</v>
      </c>
    </row>
    <row r="200" spans="1:9" ht="24" customHeight="1" x14ac:dyDescent="0.2">
      <c r="A200" s="223" t="s">
        <v>777</v>
      </c>
      <c r="B200" s="224" t="s">
        <v>778</v>
      </c>
      <c r="C200" s="223" t="s">
        <v>191</v>
      </c>
      <c r="D200" s="223" t="s">
        <v>779</v>
      </c>
      <c r="E200" s="225" t="s">
        <v>193</v>
      </c>
      <c r="F200" s="224">
        <v>20</v>
      </c>
      <c r="G200" s="226">
        <v>43.73</v>
      </c>
      <c r="H200" s="226">
        <f t="shared" si="6"/>
        <v>52.435178033097436</v>
      </c>
      <c r="I200" s="226">
        <f t="shared" si="7"/>
        <v>1048.7035606619488</v>
      </c>
    </row>
    <row r="201" spans="1:9" ht="24" customHeight="1" x14ac:dyDescent="0.2">
      <c r="A201" s="223" t="s">
        <v>780</v>
      </c>
      <c r="B201" s="224" t="s">
        <v>781</v>
      </c>
      <c r="C201" s="223" t="s">
        <v>191</v>
      </c>
      <c r="D201" s="223" t="s">
        <v>782</v>
      </c>
      <c r="E201" s="225" t="s">
        <v>193</v>
      </c>
      <c r="F201" s="224">
        <v>20</v>
      </c>
      <c r="G201" s="226">
        <v>7.99</v>
      </c>
      <c r="H201" s="226">
        <f t="shared" si="6"/>
        <v>9.5805413328252591</v>
      </c>
      <c r="I201" s="226">
        <f t="shared" si="7"/>
        <v>191.6108266565052</v>
      </c>
    </row>
    <row r="202" spans="1:9" ht="24" customHeight="1" x14ac:dyDescent="0.2">
      <c r="A202" s="223" t="s">
        <v>783</v>
      </c>
      <c r="B202" s="224" t="s">
        <v>784</v>
      </c>
      <c r="C202" s="223" t="s">
        <v>191</v>
      </c>
      <c r="D202" s="223" t="s">
        <v>785</v>
      </c>
      <c r="E202" s="225" t="s">
        <v>193</v>
      </c>
      <c r="F202" s="224">
        <v>20</v>
      </c>
      <c r="G202" s="226">
        <v>13.84</v>
      </c>
      <c r="H202" s="226">
        <f t="shared" si="6"/>
        <v>16.595080356232987</v>
      </c>
      <c r="I202" s="226">
        <f t="shared" si="7"/>
        <v>331.90160712465973</v>
      </c>
    </row>
    <row r="203" spans="1:9" ht="24" customHeight="1" x14ac:dyDescent="0.2">
      <c r="A203" s="223" t="s">
        <v>786</v>
      </c>
      <c r="B203" s="224" t="s">
        <v>787</v>
      </c>
      <c r="C203" s="223" t="s">
        <v>191</v>
      </c>
      <c r="D203" s="223" t="s">
        <v>788</v>
      </c>
      <c r="E203" s="225" t="s">
        <v>193</v>
      </c>
      <c r="F203" s="224">
        <v>20</v>
      </c>
      <c r="G203" s="226">
        <v>59.34</v>
      </c>
      <c r="H203" s="226">
        <f t="shared" si="6"/>
        <v>71.152606093848675</v>
      </c>
      <c r="I203" s="226">
        <f t="shared" si="7"/>
        <v>1423.0521218769736</v>
      </c>
    </row>
    <row r="204" spans="1:9" ht="24" customHeight="1" x14ac:dyDescent="0.2">
      <c r="A204" s="223" t="s">
        <v>789</v>
      </c>
      <c r="B204" s="224" t="s">
        <v>790</v>
      </c>
      <c r="C204" s="223" t="s">
        <v>191</v>
      </c>
      <c r="D204" s="223" t="s">
        <v>791</v>
      </c>
      <c r="E204" s="225" t="s">
        <v>193</v>
      </c>
      <c r="F204" s="224">
        <v>10</v>
      </c>
      <c r="G204" s="226">
        <v>100.71</v>
      </c>
      <c r="H204" s="226">
        <f t="shared" si="6"/>
        <v>120.75798718758845</v>
      </c>
      <c r="I204" s="226">
        <f t="shared" si="7"/>
        <v>1207.5798718758845</v>
      </c>
    </row>
    <row r="205" spans="1:9" ht="24" customHeight="1" x14ac:dyDescent="0.2">
      <c r="A205" s="223" t="s">
        <v>792</v>
      </c>
      <c r="B205" s="224" t="s">
        <v>793</v>
      </c>
      <c r="C205" s="223" t="s">
        <v>191</v>
      </c>
      <c r="D205" s="223" t="s">
        <v>794</v>
      </c>
      <c r="E205" s="225" t="s">
        <v>193</v>
      </c>
      <c r="F205" s="224">
        <v>10</v>
      </c>
      <c r="G205" s="226">
        <v>166.78</v>
      </c>
      <c r="H205" s="226">
        <f t="shared" si="6"/>
        <v>199.98031082460534</v>
      </c>
      <c r="I205" s="226">
        <f t="shared" si="7"/>
        <v>1999.8031082460534</v>
      </c>
    </row>
    <row r="206" spans="1:9" ht="24" customHeight="1" x14ac:dyDescent="0.2">
      <c r="A206" s="223" t="s">
        <v>795</v>
      </c>
      <c r="B206" s="224" t="s">
        <v>796</v>
      </c>
      <c r="C206" s="223" t="s">
        <v>191</v>
      </c>
      <c r="D206" s="223" t="s">
        <v>797</v>
      </c>
      <c r="E206" s="225" t="s">
        <v>193</v>
      </c>
      <c r="F206" s="224">
        <v>10</v>
      </c>
      <c r="G206" s="226">
        <v>85.93</v>
      </c>
      <c r="H206" s="226">
        <f t="shared" si="6"/>
        <v>103.03578432161133</v>
      </c>
      <c r="I206" s="226">
        <f t="shared" si="7"/>
        <v>1030.3578432161132</v>
      </c>
    </row>
    <row r="207" spans="1:9" ht="36" customHeight="1" x14ac:dyDescent="0.2">
      <c r="A207" s="223" t="s">
        <v>798</v>
      </c>
      <c r="B207" s="224" t="s">
        <v>799</v>
      </c>
      <c r="C207" s="223" t="s">
        <v>191</v>
      </c>
      <c r="D207" s="223" t="s">
        <v>800</v>
      </c>
      <c r="E207" s="225" t="s">
        <v>387</v>
      </c>
      <c r="F207" s="224">
        <v>20</v>
      </c>
      <c r="G207" s="226">
        <v>18.34</v>
      </c>
      <c r="H207" s="226">
        <f t="shared" si="6"/>
        <v>21.990879605008164</v>
      </c>
      <c r="I207" s="226">
        <f t="shared" si="7"/>
        <v>439.81759210016327</v>
      </c>
    </row>
    <row r="208" spans="1:9" ht="36" customHeight="1" x14ac:dyDescent="0.2">
      <c r="A208" s="223" t="s">
        <v>801</v>
      </c>
      <c r="B208" s="224" t="s">
        <v>802</v>
      </c>
      <c r="C208" s="223" t="s">
        <v>191</v>
      </c>
      <c r="D208" s="223" t="s">
        <v>803</v>
      </c>
      <c r="E208" s="225" t="s">
        <v>387</v>
      </c>
      <c r="F208" s="224">
        <v>100</v>
      </c>
      <c r="G208" s="226">
        <v>17.239999999999998</v>
      </c>
      <c r="H208" s="226">
        <f t="shared" si="6"/>
        <v>20.671906455307564</v>
      </c>
      <c r="I208" s="226">
        <f t="shared" si="7"/>
        <v>2067.1906455307562</v>
      </c>
    </row>
    <row r="209" spans="1:9" ht="36" customHeight="1" x14ac:dyDescent="0.2">
      <c r="A209" s="223" t="s">
        <v>804</v>
      </c>
      <c r="B209" s="224" t="s">
        <v>805</v>
      </c>
      <c r="C209" s="223" t="s">
        <v>191</v>
      </c>
      <c r="D209" s="223" t="s">
        <v>806</v>
      </c>
      <c r="E209" s="225" t="s">
        <v>387</v>
      </c>
      <c r="F209" s="224">
        <v>100</v>
      </c>
      <c r="G209" s="226">
        <v>26.52</v>
      </c>
      <c r="H209" s="226">
        <f t="shared" si="6"/>
        <v>31.799243572781709</v>
      </c>
      <c r="I209" s="226">
        <f t="shared" si="7"/>
        <v>3179.9243572781711</v>
      </c>
    </row>
    <row r="210" spans="1:9" ht="36" customHeight="1" x14ac:dyDescent="0.2">
      <c r="A210" s="223" t="s">
        <v>807</v>
      </c>
      <c r="B210" s="224" t="s">
        <v>808</v>
      </c>
      <c r="C210" s="223" t="s">
        <v>191</v>
      </c>
      <c r="D210" s="223" t="s">
        <v>809</v>
      </c>
      <c r="E210" s="225" t="s">
        <v>387</v>
      </c>
      <c r="F210" s="224">
        <v>100</v>
      </c>
      <c r="G210" s="226">
        <v>21.2</v>
      </c>
      <c r="H210" s="226">
        <f t="shared" si="6"/>
        <v>25.42020979422972</v>
      </c>
      <c r="I210" s="226">
        <f t="shared" si="7"/>
        <v>2542.0209794229722</v>
      </c>
    </row>
    <row r="211" spans="1:9" ht="24" customHeight="1" x14ac:dyDescent="0.2">
      <c r="A211" s="223" t="s">
        <v>810</v>
      </c>
      <c r="B211" s="224" t="s">
        <v>811</v>
      </c>
      <c r="C211" s="223" t="s">
        <v>191</v>
      </c>
      <c r="D211" s="223" t="s">
        <v>812</v>
      </c>
      <c r="E211" s="225" t="s">
        <v>387</v>
      </c>
      <c r="F211" s="224">
        <v>100</v>
      </c>
      <c r="G211" s="226">
        <v>13.96</v>
      </c>
      <c r="H211" s="226">
        <f t="shared" si="6"/>
        <v>16.738968336200326</v>
      </c>
      <c r="I211" s="226">
        <f t="shared" si="7"/>
        <v>1673.8968336200326</v>
      </c>
    </row>
    <row r="212" spans="1:9" ht="24" customHeight="1" x14ac:dyDescent="0.2">
      <c r="A212" s="223" t="s">
        <v>813</v>
      </c>
      <c r="B212" s="224" t="s">
        <v>814</v>
      </c>
      <c r="C212" s="223" t="s">
        <v>191</v>
      </c>
      <c r="D212" s="223" t="s">
        <v>815</v>
      </c>
      <c r="E212" s="225" t="s">
        <v>387</v>
      </c>
      <c r="F212" s="224">
        <v>100</v>
      </c>
      <c r="G212" s="226">
        <v>5.03</v>
      </c>
      <c r="H212" s="226">
        <f t="shared" si="6"/>
        <v>6.0313044936309206</v>
      </c>
      <c r="I212" s="226">
        <f t="shared" si="7"/>
        <v>603.13044936309211</v>
      </c>
    </row>
    <row r="213" spans="1:9" ht="24" customHeight="1" x14ac:dyDescent="0.2">
      <c r="A213" s="223" t="s">
        <v>816</v>
      </c>
      <c r="B213" s="224" t="s">
        <v>817</v>
      </c>
      <c r="C213" s="223" t="s">
        <v>191</v>
      </c>
      <c r="D213" s="223" t="s">
        <v>818</v>
      </c>
      <c r="E213" s="225" t="s">
        <v>387</v>
      </c>
      <c r="F213" s="224">
        <v>100</v>
      </c>
      <c r="G213" s="226">
        <v>12.37</v>
      </c>
      <c r="H213" s="226">
        <f t="shared" si="6"/>
        <v>14.832452601633097</v>
      </c>
      <c r="I213" s="226">
        <f t="shared" si="7"/>
        <v>1483.2452601633097</v>
      </c>
    </row>
    <row r="214" spans="1:9" ht="24" customHeight="1" x14ac:dyDescent="0.2">
      <c r="A214" s="223" t="s">
        <v>819</v>
      </c>
      <c r="B214" s="224" t="s">
        <v>820</v>
      </c>
      <c r="C214" s="223" t="s">
        <v>191</v>
      </c>
      <c r="D214" s="223" t="s">
        <v>821</v>
      </c>
      <c r="E214" s="225" t="s">
        <v>387</v>
      </c>
      <c r="F214" s="224">
        <v>100</v>
      </c>
      <c r="G214" s="226">
        <v>4.05</v>
      </c>
      <c r="H214" s="226">
        <f t="shared" si="6"/>
        <v>4.8562193238976592</v>
      </c>
      <c r="I214" s="226">
        <f t="shared" si="7"/>
        <v>485.6219323897659</v>
      </c>
    </row>
    <row r="215" spans="1:9" ht="24" customHeight="1" x14ac:dyDescent="0.2">
      <c r="A215" s="223" t="s">
        <v>822</v>
      </c>
      <c r="B215" s="224" t="s">
        <v>823</v>
      </c>
      <c r="C215" s="223" t="s">
        <v>191</v>
      </c>
      <c r="D215" s="223" t="s">
        <v>824</v>
      </c>
      <c r="E215" s="225" t="s">
        <v>387</v>
      </c>
      <c r="F215" s="224">
        <v>50</v>
      </c>
      <c r="G215" s="226">
        <v>9.09</v>
      </c>
      <c r="H215" s="226">
        <f t="shared" si="6"/>
        <v>10.899514482525857</v>
      </c>
      <c r="I215" s="226">
        <f t="shared" si="7"/>
        <v>544.9757241262929</v>
      </c>
    </row>
    <row r="216" spans="1:9" ht="24" customHeight="1" x14ac:dyDescent="0.2">
      <c r="A216" s="223" t="s">
        <v>825</v>
      </c>
      <c r="B216" s="224" t="s">
        <v>826</v>
      </c>
      <c r="C216" s="223" t="s">
        <v>191</v>
      </c>
      <c r="D216" s="223" t="s">
        <v>827</v>
      </c>
      <c r="E216" s="225" t="s">
        <v>387</v>
      </c>
      <c r="F216" s="224">
        <v>50</v>
      </c>
      <c r="G216" s="226">
        <v>15.17</v>
      </c>
      <c r="H216" s="226">
        <f t="shared" si="6"/>
        <v>18.189838800870984</v>
      </c>
      <c r="I216" s="226">
        <f t="shared" si="7"/>
        <v>909.49194004354922</v>
      </c>
    </row>
    <row r="217" spans="1:9" ht="24" customHeight="1" x14ac:dyDescent="0.2">
      <c r="A217" s="223" t="s">
        <v>828</v>
      </c>
      <c r="B217" s="224" t="s">
        <v>829</v>
      </c>
      <c r="C217" s="223" t="s">
        <v>191</v>
      </c>
      <c r="D217" s="223" t="s">
        <v>830</v>
      </c>
      <c r="E217" s="225" t="s">
        <v>193</v>
      </c>
      <c r="F217" s="224">
        <v>50</v>
      </c>
      <c r="G217" s="226">
        <v>2.89</v>
      </c>
      <c r="H217" s="226">
        <f t="shared" si="6"/>
        <v>3.4653021842133915</v>
      </c>
      <c r="I217" s="226">
        <f t="shared" si="7"/>
        <v>173.26510921066958</v>
      </c>
    </row>
    <row r="218" spans="1:9" ht="24" customHeight="1" x14ac:dyDescent="0.2">
      <c r="A218" s="223" t="s">
        <v>831</v>
      </c>
      <c r="B218" s="224" t="s">
        <v>832</v>
      </c>
      <c r="C218" s="223" t="s">
        <v>191</v>
      </c>
      <c r="D218" s="223" t="s">
        <v>833</v>
      </c>
      <c r="E218" s="225" t="s">
        <v>275</v>
      </c>
      <c r="F218" s="224">
        <v>50</v>
      </c>
      <c r="G218" s="226">
        <v>29.87</v>
      </c>
      <c r="H218" s="226">
        <f t="shared" si="6"/>
        <v>35.816116346869897</v>
      </c>
      <c r="I218" s="226">
        <f t="shared" si="7"/>
        <v>1790.8058173434949</v>
      </c>
    </row>
    <row r="219" spans="1:9" ht="24" customHeight="1" x14ac:dyDescent="0.2">
      <c r="A219" s="223" t="s">
        <v>834</v>
      </c>
      <c r="B219" s="224" t="s">
        <v>835</v>
      </c>
      <c r="C219" s="223" t="s">
        <v>191</v>
      </c>
      <c r="D219" s="223" t="s">
        <v>836</v>
      </c>
      <c r="E219" s="225" t="s">
        <v>448</v>
      </c>
      <c r="F219" s="224">
        <v>20</v>
      </c>
      <c r="G219" s="226">
        <v>4.5599999999999996</v>
      </c>
      <c r="H219" s="226">
        <f t="shared" si="6"/>
        <v>5.4677432387588452</v>
      </c>
      <c r="I219" s="226">
        <f t="shared" si="7"/>
        <v>109.35486477517691</v>
      </c>
    </row>
    <row r="220" spans="1:9" ht="24" customHeight="1" x14ac:dyDescent="0.2">
      <c r="A220" s="223" t="s">
        <v>837</v>
      </c>
      <c r="B220" s="224" t="s">
        <v>838</v>
      </c>
      <c r="C220" s="223" t="s">
        <v>191</v>
      </c>
      <c r="D220" s="223" t="s">
        <v>839</v>
      </c>
      <c r="E220" s="225" t="s">
        <v>448</v>
      </c>
      <c r="F220" s="224">
        <v>50</v>
      </c>
      <c r="G220" s="226">
        <v>81</v>
      </c>
      <c r="H220" s="226">
        <f t="shared" si="6"/>
        <v>97.12438647795318</v>
      </c>
      <c r="I220" s="226">
        <f t="shared" si="7"/>
        <v>4856.2193238976588</v>
      </c>
    </row>
    <row r="221" spans="1:9" ht="24" customHeight="1" x14ac:dyDescent="0.2">
      <c r="A221" s="223" t="s">
        <v>840</v>
      </c>
      <c r="B221" s="224" t="s">
        <v>841</v>
      </c>
      <c r="C221" s="223" t="s">
        <v>191</v>
      </c>
      <c r="D221" s="223" t="s">
        <v>842</v>
      </c>
      <c r="E221" s="225" t="s">
        <v>448</v>
      </c>
      <c r="F221" s="224">
        <v>20</v>
      </c>
      <c r="G221" s="226">
        <v>107.99</v>
      </c>
      <c r="H221" s="226">
        <f t="shared" si="6"/>
        <v>129.48719130560696</v>
      </c>
      <c r="I221" s="226">
        <f t="shared" si="7"/>
        <v>2589.7438261121392</v>
      </c>
    </row>
    <row r="222" spans="1:9" ht="24" customHeight="1" x14ac:dyDescent="0.2">
      <c r="A222" s="223" t="s">
        <v>843</v>
      </c>
      <c r="B222" s="224" t="s">
        <v>844</v>
      </c>
      <c r="C222" s="223" t="s">
        <v>191</v>
      </c>
      <c r="D222" s="223" t="s">
        <v>845</v>
      </c>
      <c r="E222" s="225" t="s">
        <v>448</v>
      </c>
      <c r="F222" s="224">
        <v>20</v>
      </c>
      <c r="G222" s="226">
        <v>180.28</v>
      </c>
      <c r="H222" s="226">
        <f t="shared" si="6"/>
        <v>216.16770857093087</v>
      </c>
      <c r="I222" s="226">
        <f t="shared" si="7"/>
        <v>4323.3541714186176</v>
      </c>
    </row>
    <row r="223" spans="1:9" ht="24" customHeight="1" x14ac:dyDescent="0.2">
      <c r="A223" s="223" t="s">
        <v>846</v>
      </c>
      <c r="B223" s="224" t="s">
        <v>847</v>
      </c>
      <c r="C223" s="223" t="s">
        <v>191</v>
      </c>
      <c r="D223" s="223" t="s">
        <v>848</v>
      </c>
      <c r="E223" s="225" t="s">
        <v>193</v>
      </c>
      <c r="F223" s="224">
        <v>100</v>
      </c>
      <c r="G223" s="226">
        <v>9.92</v>
      </c>
      <c r="H223" s="226">
        <f t="shared" si="6"/>
        <v>11.894739677299945</v>
      </c>
      <c r="I223" s="226">
        <f t="shared" si="7"/>
        <v>1189.4739677299945</v>
      </c>
    </row>
    <row r="224" spans="1:9" ht="24" customHeight="1" x14ac:dyDescent="0.2">
      <c r="A224" s="223" t="s">
        <v>849</v>
      </c>
      <c r="B224" s="224" t="s">
        <v>850</v>
      </c>
      <c r="C224" s="223" t="s">
        <v>191</v>
      </c>
      <c r="D224" s="223" t="s">
        <v>851</v>
      </c>
      <c r="E224" s="225" t="s">
        <v>193</v>
      </c>
      <c r="F224" s="224">
        <v>100</v>
      </c>
      <c r="G224" s="226">
        <v>13.76</v>
      </c>
      <c r="H224" s="226">
        <f t="shared" si="6"/>
        <v>16.499155036254763</v>
      </c>
      <c r="I224" s="226">
        <f t="shared" si="7"/>
        <v>1649.9155036254763</v>
      </c>
    </row>
    <row r="225" spans="1:9" ht="24" customHeight="1" x14ac:dyDescent="0.2">
      <c r="A225" s="223" t="s">
        <v>852</v>
      </c>
      <c r="B225" s="224" t="s">
        <v>853</v>
      </c>
      <c r="C225" s="223" t="s">
        <v>191</v>
      </c>
      <c r="D225" s="223" t="s">
        <v>854</v>
      </c>
      <c r="E225" s="225" t="s">
        <v>193</v>
      </c>
      <c r="F225" s="224">
        <v>500</v>
      </c>
      <c r="G225" s="226">
        <v>19.27</v>
      </c>
      <c r="H225" s="226">
        <f t="shared" si="6"/>
        <v>23.106011449755034</v>
      </c>
      <c r="I225" s="226">
        <f t="shared" si="7"/>
        <v>11553.005724877517</v>
      </c>
    </row>
    <row r="226" spans="1:9" ht="24" customHeight="1" x14ac:dyDescent="0.2">
      <c r="A226" s="223" t="s">
        <v>855</v>
      </c>
      <c r="B226" s="224" t="s">
        <v>856</v>
      </c>
      <c r="C226" s="223" t="s">
        <v>191</v>
      </c>
      <c r="D226" s="223" t="s">
        <v>857</v>
      </c>
      <c r="E226" s="225" t="s">
        <v>193</v>
      </c>
      <c r="F226" s="224">
        <v>500</v>
      </c>
      <c r="G226" s="226">
        <v>13.43</v>
      </c>
      <c r="H226" s="226">
        <f t="shared" si="6"/>
        <v>16.103463091344583</v>
      </c>
      <c r="I226" s="226">
        <f t="shared" si="7"/>
        <v>8051.7315456722918</v>
      </c>
    </row>
    <row r="227" spans="1:9" ht="15" thickBot="1" x14ac:dyDescent="0.25">
      <c r="A227" s="77"/>
      <c r="B227" s="77"/>
      <c r="C227" s="77"/>
      <c r="D227" s="77"/>
      <c r="E227" s="77"/>
      <c r="F227" s="77"/>
      <c r="G227" s="77"/>
      <c r="H227" s="77"/>
      <c r="I227" s="77"/>
    </row>
    <row r="228" spans="1:9" x14ac:dyDescent="0.2">
      <c r="A228" s="250"/>
      <c r="B228" s="250"/>
      <c r="C228" s="250"/>
      <c r="D228" s="78"/>
      <c r="E228" s="79"/>
      <c r="F228" s="256" t="s">
        <v>861</v>
      </c>
      <c r="G228" s="257"/>
      <c r="H228" s="216">
        <f>H230/(1+G2)</f>
        <v>763449.4800000001</v>
      </c>
      <c r="I228" s="82"/>
    </row>
    <row r="229" spans="1:9" x14ac:dyDescent="0.2">
      <c r="A229" s="250"/>
      <c r="B229" s="250"/>
      <c r="C229" s="250"/>
      <c r="D229" s="78"/>
      <c r="E229" s="79"/>
      <c r="F229" s="251" t="s">
        <v>858</v>
      </c>
      <c r="G229" s="252"/>
      <c r="H229" s="217">
        <f>H230-H228</f>
        <v>151977.21570262208</v>
      </c>
      <c r="I229" s="82"/>
    </row>
    <row r="230" spans="1:9" x14ac:dyDescent="0.2">
      <c r="A230" s="250"/>
      <c r="B230" s="250"/>
      <c r="C230" s="250"/>
      <c r="D230" s="78"/>
      <c r="E230" s="79"/>
      <c r="F230" s="251" t="s">
        <v>860</v>
      </c>
      <c r="G230" s="252"/>
      <c r="H230" s="218">
        <f>SUM(I5:I226)</f>
        <v>915426.69570262218</v>
      </c>
      <c r="I230" s="81"/>
    </row>
    <row r="231" spans="1:9" ht="15" thickBot="1" x14ac:dyDescent="0.25">
      <c r="A231" s="80"/>
      <c r="B231" s="80"/>
      <c r="C231" s="80"/>
      <c r="D231" s="80"/>
      <c r="E231" s="80"/>
      <c r="F231" s="258" t="s">
        <v>1179</v>
      </c>
      <c r="G231" s="259"/>
      <c r="H231" s="219">
        <f>H230/12</f>
        <v>76285.557975218515</v>
      </c>
      <c r="I231" s="80"/>
    </row>
    <row r="232" spans="1:9" ht="69.95" customHeight="1" x14ac:dyDescent="0.2">
      <c r="A232" s="253"/>
      <c r="B232" s="254"/>
      <c r="C232" s="254"/>
      <c r="D232" s="254"/>
      <c r="E232" s="254"/>
      <c r="F232" s="254"/>
      <c r="G232" s="254"/>
      <c r="H232" s="254"/>
      <c r="I232" s="254"/>
    </row>
  </sheetData>
  <mergeCells count="13">
    <mergeCell ref="A232:I232"/>
    <mergeCell ref="A3:I3"/>
    <mergeCell ref="A228:C228"/>
    <mergeCell ref="F228:G228"/>
    <mergeCell ref="A229:C229"/>
    <mergeCell ref="F229:G229"/>
    <mergeCell ref="F231:G231"/>
    <mergeCell ref="E1:F1"/>
    <mergeCell ref="G1:H1"/>
    <mergeCell ref="E2:F2"/>
    <mergeCell ref="G2:H2"/>
    <mergeCell ref="A230:C230"/>
    <mergeCell ref="F230:G230"/>
  </mergeCells>
  <pageMargins left="0.5" right="0.5" top="1" bottom="1" header="0.5" footer="0.5"/>
  <pageSetup paperSize="9" scale="75" fitToHeight="0" orientation="landscape" r:id="rId1"/>
  <headerFooter>
    <oddHeader xml:space="preserve">&amp;L </oddHeader>
    <oddFooter xml:space="preserve">&amp;L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60"/>
  <sheetViews>
    <sheetView view="pageBreakPreview" topLeftCell="A296" zoomScale="85" zoomScaleSheetLayoutView="85" workbookViewId="0">
      <selection activeCell="H316" sqref="H316"/>
    </sheetView>
  </sheetViews>
  <sheetFormatPr defaultRowHeight="15" customHeight="1" x14ac:dyDescent="0.2"/>
  <cols>
    <col min="1" max="1" width="48.25" style="108" customWidth="1"/>
    <col min="2" max="2" width="18.125" style="108" customWidth="1"/>
    <col min="3" max="6" width="9" style="108"/>
    <col min="7" max="7" width="12.625" style="108" customWidth="1"/>
    <col min="8" max="8" width="12.375" style="108" bestFit="1" customWidth="1"/>
    <col min="9" max="9" width="10.625" style="108" bestFit="1" customWidth="1"/>
    <col min="10" max="10" width="11.625" style="108" bestFit="1" customWidth="1"/>
    <col min="11" max="16384" width="9" style="108"/>
  </cols>
  <sheetData>
    <row r="1" spans="1:10" ht="30" customHeight="1" thickBot="1" x14ac:dyDescent="0.25">
      <c r="A1" s="269" t="s">
        <v>935</v>
      </c>
      <c r="B1" s="269"/>
      <c r="C1" s="269"/>
      <c r="D1" s="269"/>
      <c r="E1" s="269"/>
      <c r="F1" s="269"/>
      <c r="G1" s="269"/>
      <c r="H1" s="269"/>
    </row>
    <row r="2" spans="1:10" ht="39.75" customHeight="1" thickBot="1" x14ac:dyDescent="0.25">
      <c r="A2" s="204" t="s">
        <v>869</v>
      </c>
      <c r="B2" s="205" t="s">
        <v>870</v>
      </c>
      <c r="C2" s="205" t="s">
        <v>871</v>
      </c>
      <c r="D2" s="206" t="s">
        <v>872</v>
      </c>
      <c r="E2" s="206" t="s">
        <v>873</v>
      </c>
      <c r="F2" s="205" t="s">
        <v>874</v>
      </c>
      <c r="G2" s="205" t="s">
        <v>875</v>
      </c>
      <c r="H2" s="207" t="s">
        <v>876</v>
      </c>
    </row>
    <row r="3" spans="1:10" ht="30" customHeight="1" thickBot="1" x14ac:dyDescent="0.25">
      <c r="A3" s="199" t="s">
        <v>1155</v>
      </c>
      <c r="B3" s="200"/>
      <c r="C3" s="201"/>
      <c r="D3" s="202"/>
      <c r="E3" s="202"/>
      <c r="F3" s="201"/>
      <c r="G3" s="201"/>
      <c r="H3" s="203"/>
    </row>
    <row r="4" spans="1:10" ht="50.25" customHeight="1" x14ac:dyDescent="0.2">
      <c r="A4" s="208" t="s">
        <v>1016</v>
      </c>
      <c r="B4" s="189" t="s">
        <v>997</v>
      </c>
      <c r="C4" s="190">
        <v>1</v>
      </c>
      <c r="D4" s="191">
        <v>856.72</v>
      </c>
      <c r="E4" s="191">
        <f t="shared" ref="E4:E5" si="0">C4*D4</f>
        <v>856.72</v>
      </c>
      <c r="F4" s="192">
        <v>8</v>
      </c>
      <c r="G4" s="193">
        <f t="shared" ref="G4:G12" si="1">(1-0.2)/F4</f>
        <v>0.1</v>
      </c>
      <c r="H4" s="194">
        <f t="shared" ref="H4:H5" si="2">E4*G4</f>
        <v>85.672000000000011</v>
      </c>
      <c r="I4" s="112"/>
      <c r="J4" s="112"/>
    </row>
    <row r="5" spans="1:10" ht="42.75" x14ac:dyDescent="0.2">
      <c r="A5" s="195" t="s">
        <v>1017</v>
      </c>
      <c r="B5" s="140" t="s">
        <v>997</v>
      </c>
      <c r="C5" s="141">
        <v>1</v>
      </c>
      <c r="D5" s="142">
        <v>336.19</v>
      </c>
      <c r="E5" s="142">
        <f t="shared" si="0"/>
        <v>336.19</v>
      </c>
      <c r="F5" s="137">
        <v>8</v>
      </c>
      <c r="G5" s="139">
        <f t="shared" si="1"/>
        <v>0.1</v>
      </c>
      <c r="H5" s="196">
        <f t="shared" si="2"/>
        <v>33.619</v>
      </c>
      <c r="I5" s="112"/>
      <c r="J5" s="112"/>
    </row>
    <row r="6" spans="1:10" ht="42.75" x14ac:dyDescent="0.2">
      <c r="A6" s="197" t="s">
        <v>1156</v>
      </c>
      <c r="B6" s="136" t="s">
        <v>1019</v>
      </c>
      <c r="C6" s="137">
        <v>2</v>
      </c>
      <c r="D6" s="138">
        <v>42.26</v>
      </c>
      <c r="E6" s="138">
        <f t="shared" ref="E6:E12" si="3">C6*D6</f>
        <v>84.52</v>
      </c>
      <c r="F6" s="137">
        <v>8</v>
      </c>
      <c r="G6" s="139">
        <f t="shared" si="1"/>
        <v>0.1</v>
      </c>
      <c r="H6" s="198">
        <f t="shared" ref="H6:H96" si="4">E6*G6</f>
        <v>8.452</v>
      </c>
      <c r="I6" s="112"/>
      <c r="J6" s="112"/>
    </row>
    <row r="7" spans="1:10" ht="28.5" x14ac:dyDescent="0.2">
      <c r="A7" s="136" t="s">
        <v>1068</v>
      </c>
      <c r="B7" s="140" t="s">
        <v>1005</v>
      </c>
      <c r="C7" s="137">
        <v>1</v>
      </c>
      <c r="D7" s="138">
        <v>359.95</v>
      </c>
      <c r="E7" s="138">
        <f t="shared" si="3"/>
        <v>359.95</v>
      </c>
      <c r="F7" s="137">
        <v>8</v>
      </c>
      <c r="G7" s="139">
        <f t="shared" si="1"/>
        <v>0.1</v>
      </c>
      <c r="H7" s="138">
        <f t="shared" si="4"/>
        <v>35.994999999999997</v>
      </c>
      <c r="I7" s="112"/>
      <c r="J7" s="112"/>
    </row>
    <row r="8" spans="1:10" ht="30" customHeight="1" x14ac:dyDescent="0.2">
      <c r="A8" s="197" t="s">
        <v>1069</v>
      </c>
      <c r="B8" s="140" t="s">
        <v>1005</v>
      </c>
      <c r="C8" s="137">
        <v>1</v>
      </c>
      <c r="D8" s="138">
        <v>101.37</v>
      </c>
      <c r="E8" s="138">
        <f t="shared" si="3"/>
        <v>101.37</v>
      </c>
      <c r="F8" s="137">
        <v>8</v>
      </c>
      <c r="G8" s="139">
        <f t="shared" si="1"/>
        <v>0.1</v>
      </c>
      <c r="H8" s="198">
        <f t="shared" si="4"/>
        <v>10.137</v>
      </c>
      <c r="I8" s="112"/>
      <c r="J8" s="112"/>
    </row>
    <row r="9" spans="1:10" ht="30" customHeight="1" x14ac:dyDescent="0.2">
      <c r="A9" s="197" t="s">
        <v>877</v>
      </c>
      <c r="B9" s="140" t="s">
        <v>997</v>
      </c>
      <c r="C9" s="137">
        <v>5</v>
      </c>
      <c r="D9" s="138">
        <v>34.44</v>
      </c>
      <c r="E9" s="138">
        <f t="shared" si="3"/>
        <v>172.2</v>
      </c>
      <c r="F9" s="137">
        <v>8</v>
      </c>
      <c r="G9" s="139">
        <f t="shared" si="1"/>
        <v>0.1</v>
      </c>
      <c r="H9" s="198">
        <f t="shared" si="4"/>
        <v>17.22</v>
      </c>
      <c r="I9" s="112"/>
      <c r="J9" s="112"/>
    </row>
    <row r="10" spans="1:10" ht="14.25" x14ac:dyDescent="0.2">
      <c r="A10" s="197" t="s">
        <v>878</v>
      </c>
      <c r="B10" s="140" t="s">
        <v>1005</v>
      </c>
      <c r="C10" s="137">
        <v>3</v>
      </c>
      <c r="D10" s="138">
        <v>38.659999999999997</v>
      </c>
      <c r="E10" s="138">
        <f t="shared" si="3"/>
        <v>115.97999999999999</v>
      </c>
      <c r="F10" s="137">
        <v>8</v>
      </c>
      <c r="G10" s="139">
        <f t="shared" si="1"/>
        <v>0.1</v>
      </c>
      <c r="H10" s="198">
        <f t="shared" si="4"/>
        <v>11.597999999999999</v>
      </c>
      <c r="I10" s="112"/>
      <c r="J10" s="112"/>
    </row>
    <row r="11" spans="1:10" ht="71.25" x14ac:dyDescent="0.2">
      <c r="A11" s="210" t="s">
        <v>1157</v>
      </c>
      <c r="B11" s="177" t="s">
        <v>1005</v>
      </c>
      <c r="C11" s="178">
        <v>4</v>
      </c>
      <c r="D11" s="179">
        <v>74.959999999999994</v>
      </c>
      <c r="E11" s="179">
        <f t="shared" si="3"/>
        <v>299.83999999999997</v>
      </c>
      <c r="F11" s="178">
        <v>8</v>
      </c>
      <c r="G11" s="211">
        <f t="shared" si="1"/>
        <v>0.1</v>
      </c>
      <c r="H11" s="212">
        <f t="shared" si="4"/>
        <v>29.983999999999998</v>
      </c>
      <c r="I11" s="112"/>
      <c r="J11" s="112"/>
    </row>
    <row r="12" spans="1:10" ht="28.5" x14ac:dyDescent="0.2">
      <c r="A12" s="136" t="s">
        <v>1166</v>
      </c>
      <c r="B12" s="136" t="s">
        <v>1167</v>
      </c>
      <c r="C12" s="137">
        <v>8</v>
      </c>
      <c r="D12" s="138">
        <v>162.1</v>
      </c>
      <c r="E12" s="138">
        <f t="shared" si="3"/>
        <v>1296.8</v>
      </c>
      <c r="F12" s="178">
        <v>8</v>
      </c>
      <c r="G12" s="211">
        <f t="shared" si="1"/>
        <v>0.1</v>
      </c>
      <c r="H12" s="212">
        <f t="shared" si="4"/>
        <v>129.68</v>
      </c>
      <c r="I12" s="112"/>
      <c r="J12" s="112"/>
    </row>
    <row r="13" spans="1:10" ht="30" customHeight="1" thickBot="1" x14ac:dyDescent="0.25">
      <c r="A13" s="199" t="s">
        <v>1154</v>
      </c>
      <c r="B13" s="213"/>
      <c r="C13" s="201"/>
      <c r="D13" s="202"/>
      <c r="E13" s="202"/>
      <c r="F13" s="201"/>
      <c r="G13" s="214"/>
      <c r="H13" s="215"/>
      <c r="I13" s="112"/>
      <c r="J13" s="112"/>
    </row>
    <row r="14" spans="1:10" ht="30" customHeight="1" x14ac:dyDescent="0.2">
      <c r="A14" s="180" t="s">
        <v>990</v>
      </c>
      <c r="B14" s="180" t="s">
        <v>987</v>
      </c>
      <c r="C14" s="171">
        <v>6</v>
      </c>
      <c r="D14" s="181">
        <v>358.22</v>
      </c>
      <c r="E14" s="181">
        <f t="shared" ref="E14:E96" si="5">C14*D14</f>
        <v>2149.3200000000002</v>
      </c>
      <c r="F14" s="171">
        <v>8</v>
      </c>
      <c r="G14" s="172">
        <f>(1-0.2)/F14</f>
        <v>0.1</v>
      </c>
      <c r="H14" s="181">
        <f t="shared" si="4"/>
        <v>214.93200000000002</v>
      </c>
      <c r="I14" s="112"/>
      <c r="J14" s="112"/>
    </row>
    <row r="15" spans="1:10" ht="30" customHeight="1" x14ac:dyDescent="0.2">
      <c r="A15" s="136" t="s">
        <v>879</v>
      </c>
      <c r="B15" s="136" t="s">
        <v>988</v>
      </c>
      <c r="C15" s="137">
        <v>2</v>
      </c>
      <c r="D15" s="138">
        <v>89.79</v>
      </c>
      <c r="E15" s="138">
        <f t="shared" si="5"/>
        <v>179.58</v>
      </c>
      <c r="F15" s="137">
        <v>8</v>
      </c>
      <c r="G15" s="139">
        <f t="shared" ref="G15:G64" si="6">(1-0.2)/F15</f>
        <v>0.1</v>
      </c>
      <c r="H15" s="138">
        <f t="shared" si="4"/>
        <v>17.958000000000002</v>
      </c>
      <c r="I15" s="112"/>
      <c r="J15" s="112"/>
    </row>
    <row r="16" spans="1:10" ht="30" customHeight="1" x14ac:dyDescent="0.2">
      <c r="A16" s="136" t="s">
        <v>989</v>
      </c>
      <c r="B16" s="140" t="s">
        <v>1005</v>
      </c>
      <c r="C16" s="137">
        <v>11</v>
      </c>
      <c r="D16" s="138">
        <v>156.94</v>
      </c>
      <c r="E16" s="138">
        <f t="shared" si="5"/>
        <v>1726.34</v>
      </c>
      <c r="F16" s="137">
        <v>8</v>
      </c>
      <c r="G16" s="139">
        <f t="shared" si="6"/>
        <v>0.1</v>
      </c>
      <c r="H16" s="138">
        <f t="shared" si="4"/>
        <v>172.63400000000001</v>
      </c>
      <c r="I16" s="112"/>
      <c r="J16" s="112"/>
    </row>
    <row r="17" spans="1:10" ht="37.5" customHeight="1" x14ac:dyDescent="0.2">
      <c r="A17" s="136" t="s">
        <v>966</v>
      </c>
      <c r="B17" s="136" t="s">
        <v>991</v>
      </c>
      <c r="C17" s="137">
        <v>11</v>
      </c>
      <c r="D17" s="138">
        <v>42</v>
      </c>
      <c r="E17" s="138">
        <f t="shared" si="5"/>
        <v>462</v>
      </c>
      <c r="F17" s="137">
        <v>8</v>
      </c>
      <c r="G17" s="139">
        <f t="shared" si="6"/>
        <v>0.1</v>
      </c>
      <c r="H17" s="138">
        <f t="shared" si="4"/>
        <v>46.2</v>
      </c>
      <c r="I17" s="112"/>
      <c r="J17" s="112"/>
    </row>
    <row r="18" spans="1:10" ht="43.5" customHeight="1" x14ac:dyDescent="0.2">
      <c r="A18" s="136" t="s">
        <v>967</v>
      </c>
      <c r="B18" s="136" t="s">
        <v>992</v>
      </c>
      <c r="C18" s="137">
        <v>2</v>
      </c>
      <c r="D18" s="138">
        <v>31.59</v>
      </c>
      <c r="E18" s="138">
        <f t="shared" si="5"/>
        <v>63.18</v>
      </c>
      <c r="F18" s="137">
        <v>8</v>
      </c>
      <c r="G18" s="139">
        <f t="shared" si="6"/>
        <v>0.1</v>
      </c>
      <c r="H18" s="138">
        <f t="shared" si="4"/>
        <v>6.3180000000000005</v>
      </c>
      <c r="I18" s="112"/>
      <c r="J18" s="112"/>
    </row>
    <row r="19" spans="1:10" ht="43.5" customHeight="1" x14ac:dyDescent="0.2">
      <c r="A19" s="136" t="s">
        <v>968</v>
      </c>
      <c r="B19" s="136" t="s">
        <v>988</v>
      </c>
      <c r="C19" s="137">
        <v>2</v>
      </c>
      <c r="D19" s="138">
        <v>89.79</v>
      </c>
      <c r="E19" s="138">
        <f t="shared" si="5"/>
        <v>179.58</v>
      </c>
      <c r="F19" s="137">
        <v>8</v>
      </c>
      <c r="G19" s="139">
        <f t="shared" si="6"/>
        <v>0.1</v>
      </c>
      <c r="H19" s="138">
        <f t="shared" si="4"/>
        <v>17.958000000000002</v>
      </c>
      <c r="I19" s="112"/>
      <c r="J19" s="112"/>
    </row>
    <row r="20" spans="1:10" ht="30" customHeight="1" x14ac:dyDescent="0.2">
      <c r="A20" s="136" t="s">
        <v>993</v>
      </c>
      <c r="B20" s="136" t="s">
        <v>994</v>
      </c>
      <c r="C20" s="137">
        <v>11</v>
      </c>
      <c r="D20" s="138">
        <v>45.4</v>
      </c>
      <c r="E20" s="138">
        <f t="shared" si="5"/>
        <v>499.4</v>
      </c>
      <c r="F20" s="137">
        <v>8</v>
      </c>
      <c r="G20" s="139">
        <f t="shared" si="6"/>
        <v>0.1</v>
      </c>
      <c r="H20" s="138">
        <f t="shared" si="4"/>
        <v>49.94</v>
      </c>
      <c r="I20" s="112"/>
      <c r="J20" s="112"/>
    </row>
    <row r="21" spans="1:10" ht="36.75" customHeight="1" x14ac:dyDescent="0.2">
      <c r="A21" s="136" t="s">
        <v>995</v>
      </c>
      <c r="B21" s="140" t="s">
        <v>1005</v>
      </c>
      <c r="C21" s="137">
        <v>11</v>
      </c>
      <c r="D21" s="138">
        <v>246.55</v>
      </c>
      <c r="E21" s="138">
        <f t="shared" si="5"/>
        <v>2712.05</v>
      </c>
      <c r="F21" s="137">
        <v>8</v>
      </c>
      <c r="G21" s="139">
        <f t="shared" si="6"/>
        <v>0.1</v>
      </c>
      <c r="H21" s="138">
        <f t="shared" si="4"/>
        <v>271.20500000000004</v>
      </c>
      <c r="I21" s="112"/>
      <c r="J21" s="112"/>
    </row>
    <row r="22" spans="1:10" ht="30" customHeight="1" x14ac:dyDescent="0.2">
      <c r="A22" s="140" t="s">
        <v>978</v>
      </c>
      <c r="B22" s="140" t="s">
        <v>1005</v>
      </c>
      <c r="C22" s="141">
        <v>2</v>
      </c>
      <c r="D22" s="142">
        <v>765.12</v>
      </c>
      <c r="E22" s="142">
        <f t="shared" si="5"/>
        <v>1530.24</v>
      </c>
      <c r="F22" s="137">
        <v>8</v>
      </c>
      <c r="G22" s="139">
        <f t="shared" si="6"/>
        <v>0.1</v>
      </c>
      <c r="H22" s="138">
        <f t="shared" si="4"/>
        <v>153.024</v>
      </c>
      <c r="I22" s="112"/>
      <c r="J22" s="112"/>
    </row>
    <row r="23" spans="1:10" ht="30" customHeight="1" x14ac:dyDescent="0.2">
      <c r="A23" s="140" t="s">
        <v>999</v>
      </c>
      <c r="B23" s="140" t="s">
        <v>1005</v>
      </c>
      <c r="C23" s="141">
        <v>2</v>
      </c>
      <c r="D23" s="142">
        <v>362.58</v>
      </c>
      <c r="E23" s="142">
        <f t="shared" si="5"/>
        <v>725.16</v>
      </c>
      <c r="F23" s="137">
        <v>8</v>
      </c>
      <c r="G23" s="139">
        <f t="shared" si="6"/>
        <v>0.1</v>
      </c>
      <c r="H23" s="138">
        <f t="shared" si="4"/>
        <v>72.516000000000005</v>
      </c>
      <c r="I23" s="112"/>
      <c r="J23" s="112"/>
    </row>
    <row r="24" spans="1:10" ht="30" customHeight="1" x14ac:dyDescent="0.2">
      <c r="A24" s="136" t="s">
        <v>996</v>
      </c>
      <c r="B24" s="136" t="s">
        <v>997</v>
      </c>
      <c r="C24" s="137">
        <v>3</v>
      </c>
      <c r="D24" s="138">
        <v>34.26</v>
      </c>
      <c r="E24" s="138">
        <f t="shared" si="5"/>
        <v>102.78</v>
      </c>
      <c r="F24" s="137">
        <v>8</v>
      </c>
      <c r="G24" s="139">
        <f t="shared" si="6"/>
        <v>0.1</v>
      </c>
      <c r="H24" s="138">
        <f t="shared" si="4"/>
        <v>10.278</v>
      </c>
      <c r="I24" s="112"/>
      <c r="J24" s="112"/>
    </row>
    <row r="25" spans="1:10" ht="43.5" customHeight="1" x14ac:dyDescent="0.2">
      <c r="A25" s="136" t="s">
        <v>969</v>
      </c>
      <c r="B25" s="136" t="s">
        <v>998</v>
      </c>
      <c r="C25" s="137">
        <v>11</v>
      </c>
      <c r="D25" s="138">
        <v>29.52</v>
      </c>
      <c r="E25" s="138">
        <f t="shared" si="5"/>
        <v>324.71999999999997</v>
      </c>
      <c r="F25" s="137">
        <v>8</v>
      </c>
      <c r="G25" s="139">
        <f t="shared" si="6"/>
        <v>0.1</v>
      </c>
      <c r="H25" s="138">
        <f t="shared" si="4"/>
        <v>32.472000000000001</v>
      </c>
      <c r="I25" s="112"/>
      <c r="J25" s="112"/>
    </row>
    <row r="26" spans="1:10" ht="30" customHeight="1" x14ac:dyDescent="0.2">
      <c r="A26" s="136" t="s">
        <v>970</v>
      </c>
      <c r="B26" s="136" t="s">
        <v>988</v>
      </c>
      <c r="C26" s="137">
        <v>4</v>
      </c>
      <c r="D26" s="138">
        <v>14</v>
      </c>
      <c r="E26" s="138">
        <f t="shared" si="5"/>
        <v>56</v>
      </c>
      <c r="F26" s="171">
        <v>8</v>
      </c>
      <c r="G26" s="139">
        <f t="shared" si="6"/>
        <v>0.1</v>
      </c>
      <c r="H26" s="138">
        <f t="shared" si="4"/>
        <v>5.6000000000000005</v>
      </c>
      <c r="I26" s="112"/>
      <c r="J26" s="112"/>
    </row>
    <row r="27" spans="1:10" ht="42.75" x14ac:dyDescent="0.2">
      <c r="A27" s="140" t="s">
        <v>1001</v>
      </c>
      <c r="B27" s="136" t="s">
        <v>1000</v>
      </c>
      <c r="C27" s="141">
        <v>11</v>
      </c>
      <c r="D27" s="142">
        <v>185.23</v>
      </c>
      <c r="E27" s="142">
        <f t="shared" si="5"/>
        <v>2037.53</v>
      </c>
      <c r="F27" s="137">
        <v>8</v>
      </c>
      <c r="G27" s="139">
        <f t="shared" si="6"/>
        <v>0.1</v>
      </c>
      <c r="H27" s="142">
        <f t="shared" si="4"/>
        <v>203.75300000000001</v>
      </c>
      <c r="I27" s="112"/>
      <c r="J27" s="112"/>
    </row>
    <row r="28" spans="1:10" ht="30" customHeight="1" x14ac:dyDescent="0.2">
      <c r="A28" s="136" t="s">
        <v>971</v>
      </c>
      <c r="B28" s="140" t="s">
        <v>1005</v>
      </c>
      <c r="C28" s="137">
        <v>11</v>
      </c>
      <c r="D28" s="138">
        <v>10.46</v>
      </c>
      <c r="E28" s="138">
        <f t="shared" si="5"/>
        <v>115.06</v>
      </c>
      <c r="F28" s="137">
        <v>8</v>
      </c>
      <c r="G28" s="139">
        <f t="shared" si="6"/>
        <v>0.1</v>
      </c>
      <c r="H28" s="138">
        <f t="shared" si="4"/>
        <v>11.506</v>
      </c>
      <c r="I28" s="112"/>
      <c r="J28" s="112"/>
    </row>
    <row r="29" spans="1:10" ht="30" customHeight="1" x14ac:dyDescent="0.2">
      <c r="A29" s="136" t="s">
        <v>972</v>
      </c>
      <c r="B29" s="140" t="s">
        <v>1005</v>
      </c>
      <c r="C29" s="137">
        <v>11</v>
      </c>
      <c r="D29" s="138">
        <v>9.11</v>
      </c>
      <c r="E29" s="138">
        <f t="shared" si="5"/>
        <v>100.21</v>
      </c>
      <c r="F29" s="171">
        <v>8</v>
      </c>
      <c r="G29" s="139">
        <f t="shared" si="6"/>
        <v>0.1</v>
      </c>
      <c r="H29" s="138">
        <f t="shared" si="4"/>
        <v>10.021000000000001</v>
      </c>
      <c r="I29" s="112"/>
      <c r="J29" s="112"/>
    </row>
    <row r="30" spans="1:10" ht="30" customHeight="1" x14ac:dyDescent="0.2">
      <c r="A30" s="136" t="s">
        <v>973</v>
      </c>
      <c r="B30" s="140" t="s">
        <v>1002</v>
      </c>
      <c r="C30" s="137">
        <v>11</v>
      </c>
      <c r="D30" s="138">
        <v>11.16</v>
      </c>
      <c r="E30" s="138">
        <f t="shared" si="5"/>
        <v>122.76</v>
      </c>
      <c r="F30" s="137">
        <v>8</v>
      </c>
      <c r="G30" s="139">
        <f t="shared" si="6"/>
        <v>0.1</v>
      </c>
      <c r="H30" s="138">
        <f t="shared" si="4"/>
        <v>12.276000000000002</v>
      </c>
      <c r="I30" s="112"/>
      <c r="J30" s="112"/>
    </row>
    <row r="31" spans="1:10" ht="30" customHeight="1" x14ac:dyDescent="0.2">
      <c r="A31" s="136" t="s">
        <v>974</v>
      </c>
      <c r="B31" s="140" t="s">
        <v>1005</v>
      </c>
      <c r="C31" s="137">
        <v>11</v>
      </c>
      <c r="D31" s="138">
        <v>7</v>
      </c>
      <c r="E31" s="138">
        <f t="shared" si="5"/>
        <v>77</v>
      </c>
      <c r="F31" s="137">
        <v>8</v>
      </c>
      <c r="G31" s="139">
        <f t="shared" si="6"/>
        <v>0.1</v>
      </c>
      <c r="H31" s="138">
        <f t="shared" si="4"/>
        <v>7.7</v>
      </c>
      <c r="I31" s="112"/>
      <c r="J31" s="112"/>
    </row>
    <row r="32" spans="1:10" ht="30" customHeight="1" x14ac:dyDescent="0.2">
      <c r="A32" s="136" t="s">
        <v>975</v>
      </c>
      <c r="B32" s="140" t="s">
        <v>1005</v>
      </c>
      <c r="C32" s="137">
        <v>3</v>
      </c>
      <c r="D32" s="138">
        <v>117.08</v>
      </c>
      <c r="E32" s="138">
        <f t="shared" si="5"/>
        <v>351.24</v>
      </c>
      <c r="F32" s="171">
        <v>8</v>
      </c>
      <c r="G32" s="139">
        <f t="shared" si="6"/>
        <v>0.1</v>
      </c>
      <c r="H32" s="138">
        <f t="shared" si="4"/>
        <v>35.124000000000002</v>
      </c>
      <c r="I32" s="112"/>
      <c r="J32" s="112"/>
    </row>
    <row r="33" spans="1:10" ht="30" customHeight="1" x14ac:dyDescent="0.2">
      <c r="A33" s="136" t="s">
        <v>1004</v>
      </c>
      <c r="B33" s="140" t="s">
        <v>1005</v>
      </c>
      <c r="C33" s="137">
        <v>4</v>
      </c>
      <c r="D33" s="138">
        <v>360.55</v>
      </c>
      <c r="E33" s="138">
        <f t="shared" si="5"/>
        <v>1442.2</v>
      </c>
      <c r="F33" s="137">
        <v>8</v>
      </c>
      <c r="G33" s="139">
        <f t="shared" si="6"/>
        <v>0.1</v>
      </c>
      <c r="H33" s="138">
        <f t="shared" si="4"/>
        <v>144.22</v>
      </c>
      <c r="I33" s="112"/>
      <c r="J33" s="112"/>
    </row>
    <row r="34" spans="1:10" ht="30" customHeight="1" x14ac:dyDescent="0.2">
      <c r="A34" s="136" t="s">
        <v>1006</v>
      </c>
      <c r="B34" s="140" t="s">
        <v>1005</v>
      </c>
      <c r="C34" s="137">
        <v>2</v>
      </c>
      <c r="D34" s="138">
        <v>171.55</v>
      </c>
      <c r="E34" s="138">
        <f t="shared" si="5"/>
        <v>343.1</v>
      </c>
      <c r="F34" s="137">
        <v>8</v>
      </c>
      <c r="G34" s="139">
        <f t="shared" si="6"/>
        <v>0.1</v>
      </c>
      <c r="H34" s="138">
        <f t="shared" si="4"/>
        <v>34.31</v>
      </c>
      <c r="I34" s="112"/>
      <c r="J34" s="112"/>
    </row>
    <row r="35" spans="1:10" ht="30" customHeight="1" x14ac:dyDescent="0.2">
      <c r="A35" s="136" t="s">
        <v>1007</v>
      </c>
      <c r="B35" s="140" t="s">
        <v>1005</v>
      </c>
      <c r="C35" s="137">
        <v>3</v>
      </c>
      <c r="D35" s="138">
        <v>518.89</v>
      </c>
      <c r="E35" s="138">
        <f t="shared" si="5"/>
        <v>1556.67</v>
      </c>
      <c r="F35" s="171">
        <v>8</v>
      </c>
      <c r="G35" s="139">
        <f t="shared" si="6"/>
        <v>0.1</v>
      </c>
      <c r="H35" s="138">
        <f t="shared" si="4"/>
        <v>155.66700000000003</v>
      </c>
      <c r="I35" s="112"/>
      <c r="J35" s="112"/>
    </row>
    <row r="36" spans="1:10" ht="30" customHeight="1" x14ac:dyDescent="0.2">
      <c r="A36" s="136" t="s">
        <v>1008</v>
      </c>
      <c r="B36" s="140" t="s">
        <v>1005</v>
      </c>
      <c r="C36" s="137">
        <v>2</v>
      </c>
      <c r="D36" s="138">
        <v>767.55</v>
      </c>
      <c r="E36" s="138">
        <f t="shared" si="5"/>
        <v>1535.1</v>
      </c>
      <c r="F36" s="137">
        <v>8</v>
      </c>
      <c r="G36" s="139">
        <f t="shared" si="6"/>
        <v>0.1</v>
      </c>
      <c r="H36" s="138">
        <f>E36*G36</f>
        <v>153.51</v>
      </c>
      <c r="I36" s="112"/>
      <c r="J36" s="112"/>
    </row>
    <row r="37" spans="1:10" ht="30" customHeight="1" x14ac:dyDescent="0.2">
      <c r="A37" s="136" t="s">
        <v>1009</v>
      </c>
      <c r="B37" s="140" t="s">
        <v>1005</v>
      </c>
      <c r="C37" s="137">
        <v>2</v>
      </c>
      <c r="D37" s="138">
        <v>731.34</v>
      </c>
      <c r="E37" s="138">
        <f t="shared" si="5"/>
        <v>1462.68</v>
      </c>
      <c r="F37" s="137">
        <v>8</v>
      </c>
      <c r="G37" s="139">
        <f t="shared" si="6"/>
        <v>0.1</v>
      </c>
      <c r="H37" s="138">
        <f>E37*G37</f>
        <v>146.268</v>
      </c>
      <c r="I37" s="112"/>
      <c r="J37" s="112"/>
    </row>
    <row r="38" spans="1:10" ht="30" customHeight="1" x14ac:dyDescent="0.2">
      <c r="A38" s="136" t="s">
        <v>1010</v>
      </c>
      <c r="B38" s="140" t="s">
        <v>997</v>
      </c>
      <c r="C38" s="137">
        <v>2</v>
      </c>
      <c r="D38" s="138">
        <v>408.64</v>
      </c>
      <c r="E38" s="138">
        <f t="shared" si="5"/>
        <v>817.28</v>
      </c>
      <c r="F38" s="171">
        <v>8</v>
      </c>
      <c r="G38" s="139">
        <f t="shared" si="6"/>
        <v>0.1</v>
      </c>
      <c r="H38" s="138">
        <f t="shared" si="4"/>
        <v>81.728000000000009</v>
      </c>
      <c r="I38" s="112"/>
      <c r="J38" s="112"/>
    </row>
    <row r="39" spans="1:10" ht="30" customHeight="1" x14ac:dyDescent="0.2">
      <c r="A39" s="140" t="s">
        <v>892</v>
      </c>
      <c r="B39" s="136" t="s">
        <v>1011</v>
      </c>
      <c r="C39" s="141">
        <v>4</v>
      </c>
      <c r="D39" s="142">
        <v>23.43</v>
      </c>
      <c r="E39" s="138">
        <f t="shared" si="5"/>
        <v>93.72</v>
      </c>
      <c r="F39" s="137">
        <v>8</v>
      </c>
      <c r="G39" s="139">
        <f t="shared" si="6"/>
        <v>0.1</v>
      </c>
      <c r="H39" s="138">
        <f t="shared" si="4"/>
        <v>9.3719999999999999</v>
      </c>
      <c r="I39" s="112"/>
      <c r="J39" s="112"/>
    </row>
    <row r="40" spans="1:10" ht="30" customHeight="1" x14ac:dyDescent="0.2">
      <c r="A40" s="136" t="s">
        <v>880</v>
      </c>
      <c r="B40" s="136" t="s">
        <v>1003</v>
      </c>
      <c r="C40" s="137">
        <v>11</v>
      </c>
      <c r="D40" s="138">
        <v>17.809999999999999</v>
      </c>
      <c r="E40" s="138">
        <f t="shared" si="5"/>
        <v>195.91</v>
      </c>
      <c r="F40" s="137">
        <v>8</v>
      </c>
      <c r="G40" s="139">
        <f t="shared" si="6"/>
        <v>0.1</v>
      </c>
      <c r="H40" s="138">
        <f t="shared" si="4"/>
        <v>19.591000000000001</v>
      </c>
      <c r="I40" s="112"/>
      <c r="J40" s="112"/>
    </row>
    <row r="41" spans="1:10" ht="30" customHeight="1" x14ac:dyDescent="0.2">
      <c r="A41" s="136" t="s">
        <v>1012</v>
      </c>
      <c r="B41" s="136" t="s">
        <v>1013</v>
      </c>
      <c r="C41" s="137">
        <v>3</v>
      </c>
      <c r="D41" s="138">
        <v>20</v>
      </c>
      <c r="E41" s="138">
        <f t="shared" si="5"/>
        <v>60</v>
      </c>
      <c r="F41" s="171">
        <v>8</v>
      </c>
      <c r="G41" s="139">
        <f t="shared" si="6"/>
        <v>0.1</v>
      </c>
      <c r="H41" s="138">
        <f t="shared" si="4"/>
        <v>6</v>
      </c>
      <c r="I41" s="112"/>
      <c r="J41" s="112"/>
    </row>
    <row r="42" spans="1:10" ht="30" customHeight="1" x14ac:dyDescent="0.2">
      <c r="A42" s="136" t="s">
        <v>1014</v>
      </c>
      <c r="B42" s="140" t="s">
        <v>1005</v>
      </c>
      <c r="C42" s="137">
        <v>3</v>
      </c>
      <c r="D42" s="138">
        <v>216.24</v>
      </c>
      <c r="E42" s="138">
        <f t="shared" si="5"/>
        <v>648.72</v>
      </c>
      <c r="F42" s="137">
        <v>8</v>
      </c>
      <c r="G42" s="139">
        <f t="shared" si="6"/>
        <v>0.1</v>
      </c>
      <c r="H42" s="138">
        <f t="shared" si="4"/>
        <v>64.872</v>
      </c>
      <c r="I42" s="112"/>
      <c r="J42" s="112"/>
    </row>
    <row r="43" spans="1:10" ht="28.5" x14ac:dyDescent="0.2">
      <c r="A43" s="140" t="s">
        <v>1015</v>
      </c>
      <c r="B43" s="140" t="s">
        <v>1005</v>
      </c>
      <c r="C43" s="141">
        <v>2</v>
      </c>
      <c r="D43" s="142">
        <v>861.3</v>
      </c>
      <c r="E43" s="142">
        <f t="shared" si="5"/>
        <v>1722.6</v>
      </c>
      <c r="F43" s="137">
        <v>8</v>
      </c>
      <c r="G43" s="139">
        <f t="shared" si="6"/>
        <v>0.1</v>
      </c>
      <c r="H43" s="142">
        <f t="shared" si="4"/>
        <v>172.26</v>
      </c>
      <c r="I43" s="112"/>
      <c r="J43" s="112"/>
    </row>
    <row r="44" spans="1:10" ht="57" x14ac:dyDescent="0.2">
      <c r="A44" s="140" t="s">
        <v>1016</v>
      </c>
      <c r="B44" s="140" t="s">
        <v>997</v>
      </c>
      <c r="C44" s="141">
        <v>2</v>
      </c>
      <c r="D44" s="142">
        <v>856.72</v>
      </c>
      <c r="E44" s="142">
        <f t="shared" si="5"/>
        <v>1713.44</v>
      </c>
      <c r="F44" s="171">
        <v>8</v>
      </c>
      <c r="G44" s="139">
        <f t="shared" si="6"/>
        <v>0.1</v>
      </c>
      <c r="H44" s="142">
        <f t="shared" si="4"/>
        <v>171.34400000000002</v>
      </c>
      <c r="I44" s="112"/>
      <c r="J44" s="112"/>
    </row>
    <row r="45" spans="1:10" ht="63.75" customHeight="1" x14ac:dyDescent="0.2">
      <c r="A45" s="140" t="s">
        <v>1181</v>
      </c>
      <c r="B45" s="140" t="s">
        <v>997</v>
      </c>
      <c r="C45" s="141">
        <v>3</v>
      </c>
      <c r="D45" s="142">
        <v>336.19</v>
      </c>
      <c r="E45" s="142">
        <f t="shared" si="5"/>
        <v>1008.5699999999999</v>
      </c>
      <c r="F45" s="137">
        <v>8</v>
      </c>
      <c r="G45" s="139">
        <f t="shared" si="6"/>
        <v>0.1</v>
      </c>
      <c r="H45" s="142">
        <f t="shared" si="4"/>
        <v>100.857</v>
      </c>
      <c r="I45" s="112"/>
      <c r="J45" s="112"/>
    </row>
    <row r="46" spans="1:10" ht="28.5" x14ac:dyDescent="0.2">
      <c r="A46" s="140" t="s">
        <v>1018</v>
      </c>
      <c r="B46" s="140" t="s">
        <v>1019</v>
      </c>
      <c r="C46" s="141">
        <v>3</v>
      </c>
      <c r="D46" s="142">
        <v>42.26</v>
      </c>
      <c r="E46" s="142">
        <f t="shared" si="5"/>
        <v>126.78</v>
      </c>
      <c r="F46" s="137">
        <v>8</v>
      </c>
      <c r="G46" s="139">
        <f t="shared" si="6"/>
        <v>0.1</v>
      </c>
      <c r="H46" s="142">
        <f t="shared" si="4"/>
        <v>12.678000000000001</v>
      </c>
      <c r="I46" s="112"/>
      <c r="J46" s="112"/>
    </row>
    <row r="47" spans="1:10" ht="42.75" x14ac:dyDescent="0.2">
      <c r="A47" s="140" t="s">
        <v>976</v>
      </c>
      <c r="B47" s="140" t="s">
        <v>1005</v>
      </c>
      <c r="C47" s="141">
        <v>11</v>
      </c>
      <c r="D47" s="142">
        <v>56.46</v>
      </c>
      <c r="E47" s="142">
        <f t="shared" si="5"/>
        <v>621.06000000000006</v>
      </c>
      <c r="F47" s="171">
        <v>8</v>
      </c>
      <c r="G47" s="139">
        <f t="shared" si="6"/>
        <v>0.1</v>
      </c>
      <c r="H47" s="142">
        <f t="shared" si="4"/>
        <v>62.106000000000009</v>
      </c>
      <c r="I47" s="112"/>
      <c r="J47" s="112"/>
    </row>
    <row r="48" spans="1:10" ht="42.75" x14ac:dyDescent="0.2">
      <c r="A48" s="140" t="s">
        <v>977</v>
      </c>
      <c r="B48" s="140" t="s">
        <v>1005</v>
      </c>
      <c r="C48" s="141">
        <v>11</v>
      </c>
      <c r="D48" s="142">
        <v>56.46</v>
      </c>
      <c r="E48" s="142">
        <f t="shared" si="5"/>
        <v>621.06000000000006</v>
      </c>
      <c r="F48" s="137">
        <v>8</v>
      </c>
      <c r="G48" s="139">
        <f t="shared" si="6"/>
        <v>0.1</v>
      </c>
      <c r="H48" s="142">
        <f t="shared" si="4"/>
        <v>62.106000000000009</v>
      </c>
      <c r="I48" s="112"/>
      <c r="J48" s="112"/>
    </row>
    <row r="49" spans="1:10" ht="20.25" customHeight="1" x14ac:dyDescent="0.2">
      <c r="A49" s="140" t="s">
        <v>983</v>
      </c>
      <c r="B49" s="140" t="s">
        <v>997</v>
      </c>
      <c r="C49" s="141">
        <v>3</v>
      </c>
      <c r="D49" s="142">
        <v>22.19</v>
      </c>
      <c r="E49" s="142">
        <f>C49*D49</f>
        <v>66.570000000000007</v>
      </c>
      <c r="F49" s="137">
        <v>8</v>
      </c>
      <c r="G49" s="139">
        <f t="shared" si="6"/>
        <v>0.1</v>
      </c>
      <c r="H49" s="142">
        <f t="shared" si="4"/>
        <v>6.6570000000000009</v>
      </c>
      <c r="I49" s="112"/>
      <c r="J49" s="112"/>
    </row>
    <row r="50" spans="1:10" ht="20.25" customHeight="1" x14ac:dyDescent="0.2">
      <c r="A50" s="140" t="s">
        <v>982</v>
      </c>
      <c r="B50" s="140" t="s">
        <v>997</v>
      </c>
      <c r="C50" s="141">
        <v>3</v>
      </c>
      <c r="D50" s="142">
        <v>52.89</v>
      </c>
      <c r="E50" s="142">
        <f>C50*D50</f>
        <v>158.67000000000002</v>
      </c>
      <c r="F50" s="137">
        <f t="shared" ref="F50" si="7">F48</f>
        <v>8</v>
      </c>
      <c r="G50" s="139">
        <f t="shared" si="6"/>
        <v>0.1</v>
      </c>
      <c r="H50" s="142">
        <f t="shared" si="4"/>
        <v>15.867000000000003</v>
      </c>
      <c r="I50" s="112"/>
      <c r="J50" s="112"/>
    </row>
    <row r="51" spans="1:10" ht="28.5" x14ac:dyDescent="0.2">
      <c r="A51" s="140" t="s">
        <v>1020</v>
      </c>
      <c r="B51" s="140" t="s">
        <v>997</v>
      </c>
      <c r="C51" s="141">
        <v>3</v>
      </c>
      <c r="D51" s="142">
        <v>217.95</v>
      </c>
      <c r="E51" s="142">
        <f>C51*D51</f>
        <v>653.84999999999991</v>
      </c>
      <c r="F51" s="137">
        <v>8</v>
      </c>
      <c r="G51" s="139">
        <f t="shared" si="6"/>
        <v>0.1</v>
      </c>
      <c r="H51" s="142">
        <f t="shared" si="4"/>
        <v>65.384999999999991</v>
      </c>
      <c r="I51" s="112"/>
      <c r="J51" s="112"/>
    </row>
    <row r="52" spans="1:10" ht="28.5" x14ac:dyDescent="0.2">
      <c r="A52" s="136" t="s">
        <v>1105</v>
      </c>
      <c r="B52" s="136" t="s">
        <v>1065</v>
      </c>
      <c r="C52" s="137">
        <v>3</v>
      </c>
      <c r="D52" s="138">
        <v>56.32</v>
      </c>
      <c r="E52" s="138">
        <f t="shared" ref="E52" si="8">C52*D52</f>
        <v>168.96</v>
      </c>
      <c r="F52" s="137">
        <v>8</v>
      </c>
      <c r="G52" s="139">
        <f t="shared" si="6"/>
        <v>0.1</v>
      </c>
      <c r="H52" s="138">
        <f t="shared" si="4"/>
        <v>16.896000000000001</v>
      </c>
      <c r="I52" s="112"/>
      <c r="J52" s="112"/>
    </row>
    <row r="53" spans="1:10" ht="20.25" customHeight="1" x14ac:dyDescent="0.2">
      <c r="A53" s="140" t="s">
        <v>1021</v>
      </c>
      <c r="B53" s="140" t="s">
        <v>1005</v>
      </c>
      <c r="C53" s="141">
        <v>1</v>
      </c>
      <c r="D53" s="142">
        <v>95.8</v>
      </c>
      <c r="E53" s="142">
        <f>C53*D53</f>
        <v>95.8</v>
      </c>
      <c r="F53" s="171">
        <v>8</v>
      </c>
      <c r="G53" s="139">
        <f t="shared" si="6"/>
        <v>0.1</v>
      </c>
      <c r="H53" s="142">
        <f t="shared" si="4"/>
        <v>9.58</v>
      </c>
      <c r="I53" s="112"/>
      <c r="J53" s="112"/>
    </row>
    <row r="54" spans="1:10" ht="20.25" customHeight="1" x14ac:dyDescent="0.2">
      <c r="A54" s="140" t="s">
        <v>979</v>
      </c>
      <c r="B54" s="140" t="s">
        <v>1005</v>
      </c>
      <c r="C54" s="141">
        <v>2</v>
      </c>
      <c r="D54" s="142">
        <v>982.03</v>
      </c>
      <c r="E54" s="142">
        <f t="shared" si="5"/>
        <v>1964.06</v>
      </c>
      <c r="F54" s="137">
        <v>8</v>
      </c>
      <c r="G54" s="139">
        <f t="shared" si="6"/>
        <v>0.1</v>
      </c>
      <c r="H54" s="142">
        <f t="shared" si="4"/>
        <v>196.40600000000001</v>
      </c>
      <c r="I54" s="112"/>
      <c r="J54" s="112"/>
    </row>
    <row r="55" spans="1:10" ht="42.75" x14ac:dyDescent="0.2">
      <c r="A55" s="140" t="s">
        <v>1022</v>
      </c>
      <c r="B55" s="140" t="s">
        <v>997</v>
      </c>
      <c r="C55" s="141">
        <v>11</v>
      </c>
      <c r="D55" s="142">
        <v>73.52</v>
      </c>
      <c r="E55" s="142">
        <f t="shared" si="5"/>
        <v>808.71999999999991</v>
      </c>
      <c r="F55" s="137">
        <v>8</v>
      </c>
      <c r="G55" s="139">
        <f t="shared" si="6"/>
        <v>0.1</v>
      </c>
      <c r="H55" s="142">
        <f t="shared" si="4"/>
        <v>80.872</v>
      </c>
      <c r="I55" s="112"/>
      <c r="J55" s="112"/>
    </row>
    <row r="56" spans="1:10" ht="30" customHeight="1" x14ac:dyDescent="0.2">
      <c r="A56" s="140" t="s">
        <v>980</v>
      </c>
      <c r="B56" s="140" t="s">
        <v>997</v>
      </c>
      <c r="C56" s="141">
        <v>5</v>
      </c>
      <c r="D56" s="142">
        <v>13.23</v>
      </c>
      <c r="E56" s="142">
        <f t="shared" si="5"/>
        <v>66.150000000000006</v>
      </c>
      <c r="F56" s="171">
        <v>8</v>
      </c>
      <c r="G56" s="139">
        <f t="shared" si="6"/>
        <v>0.1</v>
      </c>
      <c r="H56" s="142">
        <f t="shared" si="4"/>
        <v>6.6150000000000011</v>
      </c>
      <c r="I56" s="112"/>
      <c r="J56" s="112"/>
    </row>
    <row r="57" spans="1:10" ht="30" customHeight="1" x14ac:dyDescent="0.2">
      <c r="A57" s="140" t="s">
        <v>910</v>
      </c>
      <c r="B57" s="140" t="s">
        <v>1035</v>
      </c>
      <c r="C57" s="141">
        <v>2</v>
      </c>
      <c r="D57" s="142">
        <v>17.100000000000001</v>
      </c>
      <c r="E57" s="142">
        <f t="shared" si="5"/>
        <v>34.200000000000003</v>
      </c>
      <c r="F57" s="137">
        <v>8</v>
      </c>
      <c r="G57" s="139">
        <f t="shared" si="6"/>
        <v>0.1</v>
      </c>
      <c r="H57" s="142">
        <f t="shared" si="4"/>
        <v>3.4200000000000004</v>
      </c>
      <c r="I57" s="112"/>
      <c r="J57" s="112"/>
    </row>
    <row r="58" spans="1:10" ht="30" customHeight="1" x14ac:dyDescent="0.2">
      <c r="A58" s="140" t="s">
        <v>882</v>
      </c>
      <c r="B58" s="140" t="s">
        <v>1023</v>
      </c>
      <c r="C58" s="141">
        <v>3</v>
      </c>
      <c r="D58" s="142">
        <v>13.9</v>
      </c>
      <c r="E58" s="142">
        <f t="shared" si="5"/>
        <v>41.7</v>
      </c>
      <c r="F58" s="137">
        <v>8</v>
      </c>
      <c r="G58" s="139">
        <f t="shared" si="6"/>
        <v>0.1</v>
      </c>
      <c r="H58" s="142">
        <f t="shared" si="4"/>
        <v>4.1700000000000008</v>
      </c>
      <c r="I58" s="112"/>
      <c r="J58" s="112"/>
    </row>
    <row r="59" spans="1:10" ht="28.5" x14ac:dyDescent="0.2">
      <c r="A59" s="140" t="s">
        <v>883</v>
      </c>
      <c r="B59" s="140" t="s">
        <v>997</v>
      </c>
      <c r="C59" s="141">
        <v>5</v>
      </c>
      <c r="D59" s="142">
        <v>19.690000000000001</v>
      </c>
      <c r="E59" s="142">
        <f t="shared" si="5"/>
        <v>98.45</v>
      </c>
      <c r="F59" s="137">
        <v>8</v>
      </c>
      <c r="G59" s="139">
        <f t="shared" si="6"/>
        <v>0.1</v>
      </c>
      <c r="H59" s="142">
        <f t="shared" si="4"/>
        <v>9.8450000000000006</v>
      </c>
      <c r="I59" s="112"/>
      <c r="J59" s="112"/>
    </row>
    <row r="60" spans="1:10" ht="57" x14ac:dyDescent="0.2">
      <c r="A60" s="140" t="s">
        <v>884</v>
      </c>
      <c r="B60" s="140" t="s">
        <v>997</v>
      </c>
      <c r="C60" s="141">
        <v>3</v>
      </c>
      <c r="D60" s="142">
        <v>367.93</v>
      </c>
      <c r="E60" s="142">
        <f>C60*D60</f>
        <v>1103.79</v>
      </c>
      <c r="F60" s="137">
        <v>8</v>
      </c>
      <c r="G60" s="139">
        <f t="shared" si="6"/>
        <v>0.1</v>
      </c>
      <c r="H60" s="142">
        <f t="shared" si="4"/>
        <v>110.379</v>
      </c>
      <c r="I60" s="112"/>
      <c r="J60" s="112"/>
    </row>
    <row r="61" spans="1:10" ht="28.5" x14ac:dyDescent="0.2">
      <c r="A61" s="140" t="s">
        <v>1182</v>
      </c>
      <c r="B61" s="136" t="s">
        <v>1183</v>
      </c>
      <c r="C61" s="141">
        <v>2</v>
      </c>
      <c r="D61" s="142">
        <v>156</v>
      </c>
      <c r="E61" s="142">
        <f>C61*D61</f>
        <v>312</v>
      </c>
      <c r="F61" s="137">
        <v>8</v>
      </c>
      <c r="G61" s="139">
        <f t="shared" si="6"/>
        <v>0.1</v>
      </c>
      <c r="H61" s="142">
        <f t="shared" si="4"/>
        <v>31.200000000000003</v>
      </c>
      <c r="I61" s="112"/>
      <c r="J61" s="112"/>
    </row>
    <row r="62" spans="1:10" ht="28.5" x14ac:dyDescent="0.2">
      <c r="A62" s="140" t="s">
        <v>1024</v>
      </c>
      <c r="B62" s="136" t="s">
        <v>1025</v>
      </c>
      <c r="C62" s="141">
        <v>2</v>
      </c>
      <c r="D62" s="142">
        <v>98.71</v>
      </c>
      <c r="E62" s="142">
        <f>C62*D62</f>
        <v>197.42</v>
      </c>
      <c r="F62" s="137">
        <v>8</v>
      </c>
      <c r="G62" s="139">
        <f t="shared" si="6"/>
        <v>0.1</v>
      </c>
      <c r="H62" s="142">
        <f t="shared" si="4"/>
        <v>19.742000000000001</v>
      </c>
      <c r="I62" s="112"/>
      <c r="J62" s="112"/>
    </row>
    <row r="63" spans="1:10" ht="30" customHeight="1" x14ac:dyDescent="0.2">
      <c r="A63" s="140" t="s">
        <v>1026</v>
      </c>
      <c r="B63" s="136" t="s">
        <v>1027</v>
      </c>
      <c r="C63" s="141">
        <v>11</v>
      </c>
      <c r="D63" s="142">
        <v>26</v>
      </c>
      <c r="E63" s="142">
        <f t="shared" si="5"/>
        <v>286</v>
      </c>
      <c r="F63" s="137">
        <v>8</v>
      </c>
      <c r="G63" s="139">
        <f t="shared" si="6"/>
        <v>0.1</v>
      </c>
      <c r="H63" s="142">
        <f t="shared" si="4"/>
        <v>28.6</v>
      </c>
      <c r="I63" s="112"/>
      <c r="J63" s="112"/>
    </row>
    <row r="64" spans="1:10" ht="30" customHeight="1" thickBot="1" x14ac:dyDescent="0.25">
      <c r="A64" s="185" t="s">
        <v>1028</v>
      </c>
      <c r="B64" s="185" t="s">
        <v>1034</v>
      </c>
      <c r="C64" s="186">
        <v>5</v>
      </c>
      <c r="D64" s="187">
        <v>33.130000000000003</v>
      </c>
      <c r="E64" s="187">
        <f t="shared" si="5"/>
        <v>165.65</v>
      </c>
      <c r="F64" s="137">
        <v>8</v>
      </c>
      <c r="G64" s="139">
        <f t="shared" si="6"/>
        <v>0.1</v>
      </c>
      <c r="H64" s="187">
        <f t="shared" si="4"/>
        <v>16.565000000000001</v>
      </c>
      <c r="I64" s="112"/>
      <c r="J64" s="112"/>
    </row>
    <row r="65" spans="1:10" ht="30" customHeight="1" thickBot="1" x14ac:dyDescent="0.25">
      <c r="A65" s="173" t="s">
        <v>1153</v>
      </c>
      <c r="B65" s="182"/>
      <c r="C65" s="174"/>
      <c r="D65" s="175"/>
      <c r="E65" s="175"/>
      <c r="F65" s="174"/>
      <c r="G65" s="183"/>
      <c r="H65" s="184"/>
      <c r="I65" s="112"/>
      <c r="J65" s="112"/>
    </row>
    <row r="66" spans="1:10" ht="30" customHeight="1" x14ac:dyDescent="0.2">
      <c r="A66" s="188" t="s">
        <v>885</v>
      </c>
      <c r="B66" s="188" t="s">
        <v>1032</v>
      </c>
      <c r="C66" s="171">
        <v>2</v>
      </c>
      <c r="D66" s="181">
        <v>41.3</v>
      </c>
      <c r="E66" s="181">
        <f t="shared" si="5"/>
        <v>82.6</v>
      </c>
      <c r="F66" s="137">
        <v>8</v>
      </c>
      <c r="G66" s="172">
        <f>(1-0.2)/F66</f>
        <v>0.1</v>
      </c>
      <c r="H66" s="181">
        <f t="shared" si="4"/>
        <v>8.26</v>
      </c>
      <c r="I66" s="112"/>
      <c r="J66" s="112"/>
    </row>
    <row r="67" spans="1:10" ht="30" customHeight="1" x14ac:dyDescent="0.2">
      <c r="A67" s="136" t="s">
        <v>1030</v>
      </c>
      <c r="B67" s="169" t="s">
        <v>1033</v>
      </c>
      <c r="C67" s="137">
        <v>2</v>
      </c>
      <c r="D67" s="138">
        <v>26.16</v>
      </c>
      <c r="E67" s="138">
        <f t="shared" si="5"/>
        <v>52.32</v>
      </c>
      <c r="F67" s="137">
        <v>8</v>
      </c>
      <c r="G67" s="139">
        <f t="shared" ref="G67:G98" si="9">(1-0.2)/F67</f>
        <v>0.1</v>
      </c>
      <c r="H67" s="138">
        <f t="shared" si="4"/>
        <v>5.2320000000000002</v>
      </c>
      <c r="I67" s="112"/>
      <c r="J67" s="112"/>
    </row>
    <row r="68" spans="1:10" ht="30" customHeight="1" x14ac:dyDescent="0.2">
      <c r="A68" s="136" t="s">
        <v>1031</v>
      </c>
      <c r="B68" s="136" t="s">
        <v>997</v>
      </c>
      <c r="C68" s="137">
        <v>2</v>
      </c>
      <c r="D68" s="138">
        <v>23.25</v>
      </c>
      <c r="E68" s="138">
        <f t="shared" si="5"/>
        <v>46.5</v>
      </c>
      <c r="F68" s="171">
        <v>8</v>
      </c>
      <c r="G68" s="139">
        <f t="shared" si="9"/>
        <v>0.1</v>
      </c>
      <c r="H68" s="138">
        <f t="shared" si="4"/>
        <v>4.6500000000000004</v>
      </c>
      <c r="I68" s="112"/>
      <c r="J68" s="112"/>
    </row>
    <row r="69" spans="1:10" ht="30" customHeight="1" x14ac:dyDescent="0.2">
      <c r="A69" s="136" t="s">
        <v>993</v>
      </c>
      <c r="B69" s="136" t="s">
        <v>994</v>
      </c>
      <c r="C69" s="137">
        <v>2</v>
      </c>
      <c r="D69" s="138">
        <v>45.4</v>
      </c>
      <c r="E69" s="138">
        <f t="shared" si="5"/>
        <v>90.8</v>
      </c>
      <c r="F69" s="137">
        <v>8</v>
      </c>
      <c r="G69" s="139">
        <f t="shared" si="9"/>
        <v>0.1</v>
      </c>
      <c r="H69" s="138">
        <f t="shared" si="4"/>
        <v>9.08</v>
      </c>
      <c r="I69" s="112"/>
      <c r="J69" s="112"/>
    </row>
    <row r="70" spans="1:10" ht="28.5" x14ac:dyDescent="0.2">
      <c r="A70" s="136" t="s">
        <v>1029</v>
      </c>
      <c r="B70" s="136" t="s">
        <v>998</v>
      </c>
      <c r="C70" s="137">
        <v>2</v>
      </c>
      <c r="D70" s="138">
        <v>29.52</v>
      </c>
      <c r="E70" s="138">
        <f t="shared" si="5"/>
        <v>59.04</v>
      </c>
      <c r="F70" s="137">
        <v>8</v>
      </c>
      <c r="G70" s="139">
        <f t="shared" si="9"/>
        <v>0.1</v>
      </c>
      <c r="H70" s="138">
        <f t="shared" si="4"/>
        <v>5.9039999999999999</v>
      </c>
      <c r="I70" s="112"/>
      <c r="J70" s="112"/>
    </row>
    <row r="71" spans="1:10" ht="30" customHeight="1" x14ac:dyDescent="0.2">
      <c r="A71" s="136" t="s">
        <v>970</v>
      </c>
      <c r="B71" s="136" t="s">
        <v>988</v>
      </c>
      <c r="C71" s="137">
        <v>2</v>
      </c>
      <c r="D71" s="138">
        <v>14</v>
      </c>
      <c r="E71" s="138">
        <f t="shared" si="5"/>
        <v>28</v>
      </c>
      <c r="F71" s="171">
        <v>8</v>
      </c>
      <c r="G71" s="139">
        <f t="shared" si="9"/>
        <v>0.1</v>
      </c>
      <c r="H71" s="138">
        <f t="shared" si="4"/>
        <v>2.8000000000000003</v>
      </c>
      <c r="I71" s="112"/>
      <c r="J71" s="112"/>
    </row>
    <row r="72" spans="1:10" ht="42.75" x14ac:dyDescent="0.2">
      <c r="A72" s="140" t="s">
        <v>1001</v>
      </c>
      <c r="B72" s="136" t="s">
        <v>1000</v>
      </c>
      <c r="C72" s="137">
        <v>2</v>
      </c>
      <c r="D72" s="142">
        <v>185.23</v>
      </c>
      <c r="E72" s="138">
        <f t="shared" si="5"/>
        <v>370.46</v>
      </c>
      <c r="F72" s="137">
        <v>8</v>
      </c>
      <c r="G72" s="139">
        <f t="shared" si="9"/>
        <v>0.1</v>
      </c>
      <c r="H72" s="138">
        <f t="shared" si="4"/>
        <v>37.045999999999999</v>
      </c>
      <c r="I72" s="112"/>
      <c r="J72" s="112"/>
    </row>
    <row r="73" spans="1:10" ht="30" customHeight="1" x14ac:dyDescent="0.2">
      <c r="A73" s="136" t="s">
        <v>886</v>
      </c>
      <c r="B73" s="169" t="s">
        <v>1036</v>
      </c>
      <c r="C73" s="137">
        <v>2</v>
      </c>
      <c r="D73" s="138">
        <v>8.26</v>
      </c>
      <c r="E73" s="138">
        <f t="shared" si="5"/>
        <v>16.52</v>
      </c>
      <c r="F73" s="137">
        <v>8</v>
      </c>
      <c r="G73" s="139">
        <f t="shared" si="9"/>
        <v>0.1</v>
      </c>
      <c r="H73" s="138">
        <f t="shared" si="4"/>
        <v>1.6520000000000001</v>
      </c>
      <c r="I73" s="112"/>
      <c r="J73" s="112"/>
    </row>
    <row r="74" spans="1:10" ht="30" customHeight="1" x14ac:dyDescent="0.2">
      <c r="A74" s="136" t="s">
        <v>1037</v>
      </c>
      <c r="B74" s="169" t="s">
        <v>1036</v>
      </c>
      <c r="C74" s="137">
        <v>2</v>
      </c>
      <c r="D74" s="138">
        <v>8.26</v>
      </c>
      <c r="E74" s="138">
        <f t="shared" si="5"/>
        <v>16.52</v>
      </c>
      <c r="F74" s="137">
        <v>8</v>
      </c>
      <c r="G74" s="139">
        <f t="shared" si="9"/>
        <v>0.1</v>
      </c>
      <c r="H74" s="138">
        <f t="shared" si="4"/>
        <v>1.6520000000000001</v>
      </c>
      <c r="I74" s="112"/>
      <c r="J74" s="112"/>
    </row>
    <row r="75" spans="1:10" ht="30" customHeight="1" x14ac:dyDescent="0.2">
      <c r="A75" s="136" t="s">
        <v>1038</v>
      </c>
      <c r="B75" s="169" t="s">
        <v>1040</v>
      </c>
      <c r="C75" s="137">
        <v>2</v>
      </c>
      <c r="D75" s="138">
        <v>14.45</v>
      </c>
      <c r="E75" s="138">
        <f t="shared" si="5"/>
        <v>28.9</v>
      </c>
      <c r="F75" s="137">
        <v>8</v>
      </c>
      <c r="G75" s="139">
        <f t="shared" si="9"/>
        <v>0.1</v>
      </c>
      <c r="H75" s="138">
        <f t="shared" si="4"/>
        <v>2.89</v>
      </c>
      <c r="I75" s="112"/>
      <c r="J75" s="112"/>
    </row>
    <row r="76" spans="1:10" ht="30" customHeight="1" x14ac:dyDescent="0.2">
      <c r="A76" s="136" t="s">
        <v>1039</v>
      </c>
      <c r="B76" s="169" t="s">
        <v>1040</v>
      </c>
      <c r="C76" s="137">
        <v>2</v>
      </c>
      <c r="D76" s="138">
        <v>14.45</v>
      </c>
      <c r="E76" s="138">
        <f t="shared" si="5"/>
        <v>28.9</v>
      </c>
      <c r="F76" s="171">
        <v>8</v>
      </c>
      <c r="G76" s="139">
        <f t="shared" si="9"/>
        <v>0.1</v>
      </c>
      <c r="H76" s="138">
        <f t="shared" si="4"/>
        <v>2.89</v>
      </c>
      <c r="I76" s="112"/>
      <c r="J76" s="112"/>
    </row>
    <row r="77" spans="1:10" ht="30" customHeight="1" x14ac:dyDescent="0.2">
      <c r="A77" s="136" t="s">
        <v>981</v>
      </c>
      <c r="B77" s="136" t="s">
        <v>1005</v>
      </c>
      <c r="C77" s="137">
        <v>2</v>
      </c>
      <c r="D77" s="138">
        <v>112.65</v>
      </c>
      <c r="E77" s="138">
        <f>C77*D77</f>
        <v>225.3</v>
      </c>
      <c r="F77" s="137">
        <v>8</v>
      </c>
      <c r="G77" s="139">
        <f t="shared" si="9"/>
        <v>0.1</v>
      </c>
      <c r="H77" s="138">
        <f>E77*G77</f>
        <v>22.53</v>
      </c>
      <c r="I77" s="112"/>
      <c r="J77" s="112"/>
    </row>
    <row r="78" spans="1:10" ht="30" customHeight="1" x14ac:dyDescent="0.2">
      <c r="A78" s="136" t="s">
        <v>887</v>
      </c>
      <c r="B78" s="136" t="s">
        <v>1048</v>
      </c>
      <c r="C78" s="137">
        <v>2</v>
      </c>
      <c r="D78" s="138">
        <v>15.29</v>
      </c>
      <c r="E78" s="138">
        <f>C78*D78</f>
        <v>30.58</v>
      </c>
      <c r="F78" s="137">
        <v>8</v>
      </c>
      <c r="G78" s="139">
        <f t="shared" si="9"/>
        <v>0.1</v>
      </c>
      <c r="H78" s="138">
        <f>E78*G78</f>
        <v>3.0579999999999998</v>
      </c>
      <c r="I78" s="112"/>
      <c r="J78" s="112"/>
    </row>
    <row r="79" spans="1:10" ht="30" customHeight="1" x14ac:dyDescent="0.2">
      <c r="A79" s="136" t="s">
        <v>984</v>
      </c>
      <c r="B79" s="136" t="s">
        <v>1043</v>
      </c>
      <c r="C79" s="137">
        <v>1</v>
      </c>
      <c r="D79" s="138">
        <v>213.9</v>
      </c>
      <c r="E79" s="138">
        <f>C79*D79</f>
        <v>213.9</v>
      </c>
      <c r="F79" s="137">
        <v>8</v>
      </c>
      <c r="G79" s="139">
        <f t="shared" si="9"/>
        <v>0.1</v>
      </c>
      <c r="H79" s="138">
        <f>E79*G79</f>
        <v>21.39</v>
      </c>
      <c r="I79" s="112"/>
      <c r="J79" s="112"/>
    </row>
    <row r="80" spans="1:10" ht="30" customHeight="1" x14ac:dyDescent="0.2">
      <c r="A80" s="136" t="s">
        <v>1009</v>
      </c>
      <c r="B80" s="140" t="s">
        <v>1005</v>
      </c>
      <c r="C80" s="137">
        <v>2</v>
      </c>
      <c r="D80" s="138">
        <v>731.34</v>
      </c>
      <c r="E80" s="138">
        <f>C80*D80</f>
        <v>1462.68</v>
      </c>
      <c r="F80" s="171">
        <v>8</v>
      </c>
      <c r="G80" s="139">
        <f t="shared" si="9"/>
        <v>0.1</v>
      </c>
      <c r="H80" s="138">
        <f>E80*G80</f>
        <v>146.268</v>
      </c>
      <c r="I80" s="112"/>
      <c r="J80" s="112"/>
    </row>
    <row r="81" spans="1:10" ht="30" customHeight="1" x14ac:dyDescent="0.2">
      <c r="A81" s="136" t="s">
        <v>880</v>
      </c>
      <c r="B81" s="136" t="s">
        <v>1003</v>
      </c>
      <c r="C81" s="137">
        <v>2</v>
      </c>
      <c r="D81" s="138">
        <v>17.809999999999999</v>
      </c>
      <c r="E81" s="138">
        <f t="shared" ref="E81" si="10">C81*D81</f>
        <v>35.619999999999997</v>
      </c>
      <c r="F81" s="137">
        <v>8</v>
      </c>
      <c r="G81" s="139">
        <f t="shared" si="9"/>
        <v>0.1</v>
      </c>
      <c r="H81" s="138">
        <f t="shared" ref="H81" si="11">E81*G81</f>
        <v>3.5619999999999998</v>
      </c>
      <c r="I81" s="112"/>
      <c r="J81" s="112"/>
    </row>
    <row r="82" spans="1:10" ht="30" customHeight="1" x14ac:dyDescent="0.2">
      <c r="A82" s="136" t="s">
        <v>1044</v>
      </c>
      <c r="B82" s="136" t="s">
        <v>1045</v>
      </c>
      <c r="C82" s="137">
        <v>2</v>
      </c>
      <c r="D82" s="138">
        <v>55.9</v>
      </c>
      <c r="E82" s="138">
        <f>C82*D82</f>
        <v>111.8</v>
      </c>
      <c r="F82" s="137">
        <v>8</v>
      </c>
      <c r="G82" s="139">
        <f t="shared" si="9"/>
        <v>0.1</v>
      </c>
      <c r="H82" s="138">
        <f>E82*G82</f>
        <v>11.18</v>
      </c>
      <c r="I82" s="112"/>
      <c r="J82" s="112"/>
    </row>
    <row r="83" spans="1:10" ht="30" customHeight="1" x14ac:dyDescent="0.2">
      <c r="A83" s="136" t="s">
        <v>1046</v>
      </c>
      <c r="B83" s="136" t="s">
        <v>1047</v>
      </c>
      <c r="C83" s="137">
        <v>2</v>
      </c>
      <c r="D83" s="138">
        <v>46.98</v>
      </c>
      <c r="E83" s="138">
        <f>C83*D83</f>
        <v>93.96</v>
      </c>
      <c r="F83" s="137">
        <v>8</v>
      </c>
      <c r="G83" s="139">
        <f t="shared" si="9"/>
        <v>0.1</v>
      </c>
      <c r="H83" s="138">
        <f>E83*G83</f>
        <v>9.395999999999999</v>
      </c>
      <c r="I83" s="112"/>
      <c r="J83" s="112"/>
    </row>
    <row r="84" spans="1:10" ht="57" x14ac:dyDescent="0.2">
      <c r="A84" s="140" t="s">
        <v>1016</v>
      </c>
      <c r="B84" s="140" t="s">
        <v>997</v>
      </c>
      <c r="C84" s="141">
        <v>1</v>
      </c>
      <c r="D84" s="142">
        <v>856.72</v>
      </c>
      <c r="E84" s="142">
        <f t="shared" ref="E84:E86" si="12">C84*D84</f>
        <v>856.72</v>
      </c>
      <c r="F84" s="171">
        <v>8</v>
      </c>
      <c r="G84" s="139">
        <f t="shared" si="9"/>
        <v>0.1</v>
      </c>
      <c r="H84" s="142">
        <f t="shared" ref="H84:H86" si="13">E84*G84</f>
        <v>85.672000000000011</v>
      </c>
      <c r="I84" s="112"/>
      <c r="J84" s="112"/>
    </row>
    <row r="85" spans="1:10" ht="57" x14ac:dyDescent="0.2">
      <c r="A85" s="140" t="s">
        <v>1181</v>
      </c>
      <c r="B85" s="140" t="s">
        <v>997</v>
      </c>
      <c r="C85" s="141">
        <v>1</v>
      </c>
      <c r="D85" s="142">
        <v>336.19</v>
      </c>
      <c r="E85" s="142">
        <f t="shared" si="12"/>
        <v>336.19</v>
      </c>
      <c r="F85" s="137">
        <v>8</v>
      </c>
      <c r="G85" s="139">
        <f t="shared" si="9"/>
        <v>0.1</v>
      </c>
      <c r="H85" s="142">
        <f t="shared" si="13"/>
        <v>33.619</v>
      </c>
      <c r="I85" s="112"/>
      <c r="J85" s="112"/>
    </row>
    <row r="86" spans="1:10" ht="28.5" x14ac:dyDescent="0.2">
      <c r="A86" s="140" t="s">
        <v>1018</v>
      </c>
      <c r="B86" s="140" t="s">
        <v>1019</v>
      </c>
      <c r="C86" s="141">
        <v>1</v>
      </c>
      <c r="D86" s="142">
        <v>42.26</v>
      </c>
      <c r="E86" s="142">
        <f t="shared" si="12"/>
        <v>42.26</v>
      </c>
      <c r="F86" s="137">
        <v>8</v>
      </c>
      <c r="G86" s="139">
        <f t="shared" si="9"/>
        <v>0.1</v>
      </c>
      <c r="H86" s="142">
        <f t="shared" si="13"/>
        <v>4.226</v>
      </c>
      <c r="I86" s="112"/>
      <c r="J86" s="112"/>
    </row>
    <row r="87" spans="1:10" ht="30" customHeight="1" x14ac:dyDescent="0.2">
      <c r="A87" s="136" t="s">
        <v>1041</v>
      </c>
      <c r="B87" s="136" t="s">
        <v>997</v>
      </c>
      <c r="C87" s="137">
        <v>2</v>
      </c>
      <c r="D87" s="138">
        <v>37.57</v>
      </c>
      <c r="E87" s="138">
        <f t="shared" si="5"/>
        <v>75.14</v>
      </c>
      <c r="F87" s="137">
        <v>8</v>
      </c>
      <c r="G87" s="139">
        <f t="shared" si="9"/>
        <v>0.1</v>
      </c>
      <c r="H87" s="138">
        <f t="shared" si="4"/>
        <v>7.5140000000000002</v>
      </c>
      <c r="I87" s="112"/>
      <c r="J87" s="112"/>
    </row>
    <row r="88" spans="1:10" ht="42.75" x14ac:dyDescent="0.2">
      <c r="A88" s="140" t="s">
        <v>976</v>
      </c>
      <c r="B88" s="140" t="s">
        <v>1005</v>
      </c>
      <c r="C88" s="137">
        <v>2</v>
      </c>
      <c r="D88" s="138">
        <v>56.46</v>
      </c>
      <c r="E88" s="138">
        <f t="shared" si="5"/>
        <v>112.92</v>
      </c>
      <c r="F88" s="171">
        <v>8</v>
      </c>
      <c r="G88" s="139">
        <f t="shared" si="9"/>
        <v>0.1</v>
      </c>
      <c r="H88" s="138">
        <f t="shared" si="4"/>
        <v>11.292000000000002</v>
      </c>
      <c r="I88" s="112"/>
      <c r="J88" s="112"/>
    </row>
    <row r="89" spans="1:10" ht="42.75" x14ac:dyDescent="0.2">
      <c r="A89" s="140" t="s">
        <v>977</v>
      </c>
      <c r="B89" s="136" t="s">
        <v>1005</v>
      </c>
      <c r="C89" s="137">
        <v>2</v>
      </c>
      <c r="D89" s="142">
        <v>56.46</v>
      </c>
      <c r="E89" s="138">
        <f t="shared" si="5"/>
        <v>112.92</v>
      </c>
      <c r="F89" s="137">
        <v>8</v>
      </c>
      <c r="G89" s="139">
        <f t="shared" si="9"/>
        <v>0.1</v>
      </c>
      <c r="H89" s="138">
        <f t="shared" si="4"/>
        <v>11.292000000000002</v>
      </c>
      <c r="I89" s="112"/>
      <c r="J89" s="112"/>
    </row>
    <row r="90" spans="1:10" ht="30" customHeight="1" x14ac:dyDescent="0.2">
      <c r="A90" s="136" t="s">
        <v>1042</v>
      </c>
      <c r="B90" s="136" t="s">
        <v>997</v>
      </c>
      <c r="C90" s="137">
        <v>14</v>
      </c>
      <c r="D90" s="138">
        <v>43.25</v>
      </c>
      <c r="E90" s="138">
        <f t="shared" si="5"/>
        <v>605.5</v>
      </c>
      <c r="F90" s="137">
        <v>8</v>
      </c>
      <c r="G90" s="139">
        <f t="shared" si="9"/>
        <v>0.1</v>
      </c>
      <c r="H90" s="138">
        <f t="shared" si="4"/>
        <v>60.550000000000004</v>
      </c>
      <c r="I90" s="112"/>
      <c r="J90" s="112"/>
    </row>
    <row r="91" spans="1:10" ht="30" customHeight="1" x14ac:dyDescent="0.2">
      <c r="A91" s="140" t="s">
        <v>1015</v>
      </c>
      <c r="B91" s="140" t="s">
        <v>1005</v>
      </c>
      <c r="C91" s="137">
        <v>1</v>
      </c>
      <c r="D91" s="142">
        <v>861.3</v>
      </c>
      <c r="E91" s="138">
        <f t="shared" si="5"/>
        <v>861.3</v>
      </c>
      <c r="F91" s="137">
        <v>8</v>
      </c>
      <c r="G91" s="139">
        <f t="shared" si="9"/>
        <v>0.1</v>
      </c>
      <c r="H91" s="138">
        <f t="shared" si="4"/>
        <v>86.13</v>
      </c>
      <c r="I91" s="112"/>
      <c r="J91" s="112"/>
    </row>
    <row r="92" spans="1:10" ht="30" customHeight="1" x14ac:dyDescent="0.2">
      <c r="A92" s="140" t="s">
        <v>983</v>
      </c>
      <c r="B92" s="140" t="s">
        <v>997</v>
      </c>
      <c r="C92" s="137">
        <v>2</v>
      </c>
      <c r="D92" s="142">
        <v>22.19</v>
      </c>
      <c r="E92" s="138">
        <f t="shared" si="5"/>
        <v>44.38</v>
      </c>
      <c r="F92" s="171">
        <v>8</v>
      </c>
      <c r="G92" s="139">
        <f t="shared" si="9"/>
        <v>0.1</v>
      </c>
      <c r="H92" s="138">
        <f t="shared" si="4"/>
        <v>4.4380000000000006</v>
      </c>
      <c r="I92" s="112"/>
      <c r="J92" s="112"/>
    </row>
    <row r="93" spans="1:10" ht="30" customHeight="1" x14ac:dyDescent="0.2">
      <c r="A93" s="140" t="s">
        <v>982</v>
      </c>
      <c r="B93" s="140" t="s">
        <v>997</v>
      </c>
      <c r="C93" s="137">
        <v>2</v>
      </c>
      <c r="D93" s="142">
        <v>52.89</v>
      </c>
      <c r="E93" s="138">
        <f t="shared" si="5"/>
        <v>105.78</v>
      </c>
      <c r="F93" s="137">
        <v>8</v>
      </c>
      <c r="G93" s="139">
        <f t="shared" si="9"/>
        <v>0.1</v>
      </c>
      <c r="H93" s="138">
        <f t="shared" si="4"/>
        <v>10.578000000000001</v>
      </c>
      <c r="I93" s="112"/>
      <c r="J93" s="112"/>
    </row>
    <row r="94" spans="1:10" ht="57" x14ac:dyDescent="0.2">
      <c r="A94" s="136" t="s">
        <v>1049</v>
      </c>
      <c r="B94" s="140" t="s">
        <v>1005</v>
      </c>
      <c r="C94" s="137">
        <v>1</v>
      </c>
      <c r="D94" s="138">
        <v>938.7</v>
      </c>
      <c r="E94" s="138">
        <f t="shared" si="5"/>
        <v>938.7</v>
      </c>
      <c r="F94" s="137">
        <v>8</v>
      </c>
      <c r="G94" s="139">
        <f t="shared" si="9"/>
        <v>0.1</v>
      </c>
      <c r="H94" s="138">
        <f t="shared" si="4"/>
        <v>93.87</v>
      </c>
      <c r="I94" s="112"/>
      <c r="J94" s="112"/>
    </row>
    <row r="95" spans="1:10" ht="42.75" x14ac:dyDescent="0.2">
      <c r="A95" s="140" t="s">
        <v>1022</v>
      </c>
      <c r="B95" s="140" t="s">
        <v>997</v>
      </c>
      <c r="C95" s="141">
        <v>2</v>
      </c>
      <c r="D95" s="142">
        <v>73.52</v>
      </c>
      <c r="E95" s="142">
        <f t="shared" ref="E95" si="14">C95*D95</f>
        <v>147.04</v>
      </c>
      <c r="F95" s="137">
        <v>8</v>
      </c>
      <c r="G95" s="139">
        <f t="shared" si="9"/>
        <v>0.1</v>
      </c>
      <c r="H95" s="142">
        <f t="shared" ref="H95" si="15">E95*G95</f>
        <v>14.704000000000001</v>
      </c>
      <c r="I95" s="112"/>
      <c r="J95" s="112"/>
    </row>
    <row r="96" spans="1:10" ht="30" customHeight="1" x14ac:dyDescent="0.2">
      <c r="A96" s="136" t="s">
        <v>889</v>
      </c>
      <c r="B96" s="169" t="s">
        <v>1050</v>
      </c>
      <c r="C96" s="137">
        <v>2</v>
      </c>
      <c r="D96" s="138">
        <v>23.68</v>
      </c>
      <c r="E96" s="138">
        <f t="shared" si="5"/>
        <v>47.36</v>
      </c>
      <c r="F96" s="171">
        <v>8</v>
      </c>
      <c r="G96" s="139">
        <f t="shared" si="9"/>
        <v>0.1</v>
      </c>
      <c r="H96" s="138">
        <f t="shared" si="4"/>
        <v>4.7359999999999998</v>
      </c>
      <c r="I96" s="112"/>
      <c r="J96" s="112"/>
    </row>
    <row r="97" spans="1:10" ht="30" customHeight="1" x14ac:dyDescent="0.2">
      <c r="A97" s="140" t="s">
        <v>883</v>
      </c>
      <c r="B97" s="140" t="s">
        <v>997</v>
      </c>
      <c r="C97" s="137">
        <v>2</v>
      </c>
      <c r="D97" s="142">
        <v>19.690000000000001</v>
      </c>
      <c r="E97" s="138">
        <f t="shared" ref="E97:E149" si="16">C97*D97</f>
        <v>39.380000000000003</v>
      </c>
      <c r="F97" s="137">
        <v>8</v>
      </c>
      <c r="G97" s="139">
        <f t="shared" si="9"/>
        <v>0.1</v>
      </c>
      <c r="H97" s="138">
        <f t="shared" ref="H97:H149" si="17">E97*G97</f>
        <v>3.9380000000000006</v>
      </c>
      <c r="I97" s="112"/>
      <c r="J97" s="112"/>
    </row>
    <row r="98" spans="1:10" ht="30" customHeight="1" thickBot="1" x14ac:dyDescent="0.25">
      <c r="A98" s="185" t="s">
        <v>1026</v>
      </c>
      <c r="B98" s="177" t="s">
        <v>1027</v>
      </c>
      <c r="C98" s="178">
        <v>2</v>
      </c>
      <c r="D98" s="187">
        <v>26</v>
      </c>
      <c r="E98" s="179">
        <f t="shared" si="16"/>
        <v>52</v>
      </c>
      <c r="F98" s="178">
        <v>8</v>
      </c>
      <c r="G98" s="139">
        <f t="shared" si="9"/>
        <v>0.1</v>
      </c>
      <c r="H98" s="179">
        <f t="shared" si="17"/>
        <v>5.2</v>
      </c>
      <c r="I98" s="112"/>
      <c r="J98" s="112"/>
    </row>
    <row r="99" spans="1:10" ht="30" customHeight="1" thickBot="1" x14ac:dyDescent="0.25">
      <c r="A99" s="173" t="s">
        <v>1158</v>
      </c>
      <c r="B99" s="182"/>
      <c r="C99" s="174"/>
      <c r="D99" s="175"/>
      <c r="E99" s="175"/>
      <c r="F99" s="174"/>
      <c r="G99" s="183"/>
      <c r="H99" s="184"/>
      <c r="I99" s="112"/>
      <c r="J99" s="112"/>
    </row>
    <row r="100" spans="1:10" ht="30" customHeight="1" x14ac:dyDescent="0.2">
      <c r="A100" s="180" t="s">
        <v>1029</v>
      </c>
      <c r="B100" s="180" t="s">
        <v>998</v>
      </c>
      <c r="C100" s="171">
        <v>2</v>
      </c>
      <c r="D100" s="181">
        <v>29.52</v>
      </c>
      <c r="E100" s="181">
        <f t="shared" si="16"/>
        <v>59.04</v>
      </c>
      <c r="F100" s="137">
        <v>8</v>
      </c>
      <c r="G100" s="172">
        <f>(1-0.2)/F100</f>
        <v>0.1</v>
      </c>
      <c r="H100" s="181">
        <f t="shared" si="17"/>
        <v>5.9039999999999999</v>
      </c>
      <c r="I100" s="112"/>
      <c r="J100" s="112"/>
    </row>
    <row r="101" spans="1:10" ht="30" customHeight="1" x14ac:dyDescent="0.2">
      <c r="A101" s="136" t="s">
        <v>970</v>
      </c>
      <c r="B101" s="136" t="s">
        <v>988</v>
      </c>
      <c r="C101" s="137">
        <v>2</v>
      </c>
      <c r="D101" s="138">
        <v>14</v>
      </c>
      <c r="E101" s="138">
        <f t="shared" si="16"/>
        <v>28</v>
      </c>
      <c r="F101" s="171">
        <v>8</v>
      </c>
      <c r="G101" s="139">
        <f t="shared" ref="G101:G148" si="18">(1-0.2)/F101</f>
        <v>0.1</v>
      </c>
      <c r="H101" s="138">
        <f t="shared" si="17"/>
        <v>2.8000000000000003</v>
      </c>
      <c r="I101" s="112"/>
      <c r="J101" s="112"/>
    </row>
    <row r="102" spans="1:10" ht="42.75" x14ac:dyDescent="0.2">
      <c r="A102" s="140" t="s">
        <v>1001</v>
      </c>
      <c r="B102" s="136" t="s">
        <v>1000</v>
      </c>
      <c r="C102" s="137">
        <v>2</v>
      </c>
      <c r="D102" s="138">
        <v>185.23</v>
      </c>
      <c r="E102" s="138">
        <f t="shared" si="16"/>
        <v>370.46</v>
      </c>
      <c r="F102" s="137">
        <v>8</v>
      </c>
      <c r="G102" s="139">
        <f t="shared" si="18"/>
        <v>0.1</v>
      </c>
      <c r="H102" s="138">
        <f t="shared" si="17"/>
        <v>37.045999999999999</v>
      </c>
      <c r="I102" s="112"/>
      <c r="J102" s="112"/>
    </row>
    <row r="103" spans="1:10" ht="42.75" x14ac:dyDescent="0.2">
      <c r="A103" s="136" t="s">
        <v>1060</v>
      </c>
      <c r="B103" s="136" t="s">
        <v>997</v>
      </c>
      <c r="C103" s="137">
        <v>1</v>
      </c>
      <c r="D103" s="138">
        <v>80.7</v>
      </c>
      <c r="E103" s="138">
        <f t="shared" si="16"/>
        <v>80.7</v>
      </c>
      <c r="F103" s="137">
        <v>8</v>
      </c>
      <c r="G103" s="139">
        <f t="shared" si="18"/>
        <v>0.1</v>
      </c>
      <c r="H103" s="138">
        <f t="shared" si="17"/>
        <v>8.07</v>
      </c>
      <c r="I103" s="112"/>
      <c r="J103" s="112"/>
    </row>
    <row r="104" spans="1:10" ht="28.5" x14ac:dyDescent="0.2">
      <c r="A104" s="136" t="s">
        <v>1053</v>
      </c>
      <c r="B104" s="136" t="s">
        <v>1056</v>
      </c>
      <c r="C104" s="137">
        <v>1</v>
      </c>
      <c r="D104" s="138">
        <v>6.35</v>
      </c>
      <c r="E104" s="138">
        <f t="shared" si="16"/>
        <v>6.35</v>
      </c>
      <c r="F104" s="137">
        <v>8</v>
      </c>
      <c r="G104" s="139">
        <f t="shared" si="18"/>
        <v>0.1</v>
      </c>
      <c r="H104" s="138">
        <f t="shared" si="17"/>
        <v>0.63500000000000001</v>
      </c>
      <c r="I104" s="112"/>
      <c r="J104" s="112"/>
    </row>
    <row r="105" spans="1:10" ht="28.5" x14ac:dyDescent="0.2">
      <c r="A105" s="136" t="s">
        <v>1055</v>
      </c>
      <c r="B105" s="136" t="s">
        <v>1057</v>
      </c>
      <c r="C105" s="137">
        <v>1</v>
      </c>
      <c r="D105" s="138">
        <v>16.440000000000001</v>
      </c>
      <c r="E105" s="138">
        <f t="shared" si="16"/>
        <v>16.440000000000001</v>
      </c>
      <c r="F105" s="171">
        <v>8</v>
      </c>
      <c r="G105" s="139">
        <f t="shared" si="18"/>
        <v>0.1</v>
      </c>
      <c r="H105" s="138">
        <f t="shared" si="17"/>
        <v>1.6440000000000001</v>
      </c>
      <c r="I105" s="112"/>
      <c r="J105" s="112"/>
    </row>
    <row r="106" spans="1:10" ht="28.5" x14ac:dyDescent="0.2">
      <c r="A106" s="136" t="s">
        <v>1054</v>
      </c>
      <c r="B106" s="136" t="s">
        <v>1058</v>
      </c>
      <c r="C106" s="137">
        <v>1</v>
      </c>
      <c r="D106" s="138">
        <v>19.420000000000002</v>
      </c>
      <c r="E106" s="138">
        <f t="shared" si="16"/>
        <v>19.420000000000002</v>
      </c>
      <c r="F106" s="137">
        <v>8</v>
      </c>
      <c r="G106" s="139">
        <f t="shared" si="18"/>
        <v>0.1</v>
      </c>
      <c r="H106" s="138">
        <f t="shared" si="17"/>
        <v>1.9420000000000002</v>
      </c>
      <c r="I106" s="112"/>
      <c r="J106" s="112"/>
    </row>
    <row r="107" spans="1:10" ht="28.5" x14ac:dyDescent="0.2">
      <c r="A107" s="136" t="s">
        <v>1052</v>
      </c>
      <c r="B107" s="136" t="s">
        <v>1059</v>
      </c>
      <c r="C107" s="137">
        <v>1</v>
      </c>
      <c r="D107" s="138">
        <v>8.76</v>
      </c>
      <c r="E107" s="138">
        <f t="shared" si="16"/>
        <v>8.76</v>
      </c>
      <c r="F107" s="137">
        <v>8</v>
      </c>
      <c r="G107" s="139">
        <f t="shared" si="18"/>
        <v>0.1</v>
      </c>
      <c r="H107" s="138">
        <f t="shared" si="17"/>
        <v>0.876</v>
      </c>
      <c r="I107" s="112"/>
      <c r="J107" s="112"/>
    </row>
    <row r="108" spans="1:10" ht="30" customHeight="1" x14ac:dyDescent="0.2">
      <c r="A108" s="136" t="s">
        <v>890</v>
      </c>
      <c r="B108" s="136" t="s">
        <v>1005</v>
      </c>
      <c r="C108" s="137">
        <v>2</v>
      </c>
      <c r="D108" s="138">
        <v>30.95</v>
      </c>
      <c r="E108" s="138">
        <f t="shared" si="16"/>
        <v>61.9</v>
      </c>
      <c r="F108" s="137">
        <v>8</v>
      </c>
      <c r="G108" s="139">
        <f t="shared" si="18"/>
        <v>0.1</v>
      </c>
      <c r="H108" s="138">
        <f t="shared" si="17"/>
        <v>6.19</v>
      </c>
      <c r="I108" s="112"/>
      <c r="J108" s="112"/>
    </row>
    <row r="109" spans="1:10" ht="30" customHeight="1" x14ac:dyDescent="0.2">
      <c r="A109" s="136" t="s">
        <v>891</v>
      </c>
      <c r="B109" s="136" t="s">
        <v>1061</v>
      </c>
      <c r="C109" s="137">
        <v>2</v>
      </c>
      <c r="D109" s="138">
        <v>81.53</v>
      </c>
      <c r="E109" s="138">
        <f t="shared" si="16"/>
        <v>163.06</v>
      </c>
      <c r="F109" s="171">
        <v>8</v>
      </c>
      <c r="G109" s="139">
        <f t="shared" si="18"/>
        <v>0.1</v>
      </c>
      <c r="H109" s="138">
        <f t="shared" si="17"/>
        <v>16.306000000000001</v>
      </c>
      <c r="I109" s="112"/>
      <c r="J109" s="112"/>
    </row>
    <row r="110" spans="1:10" ht="30" customHeight="1" x14ac:dyDescent="0.2">
      <c r="A110" s="140" t="s">
        <v>892</v>
      </c>
      <c r="B110" s="136" t="s">
        <v>1011</v>
      </c>
      <c r="C110" s="137">
        <v>2</v>
      </c>
      <c r="D110" s="138">
        <v>23.43</v>
      </c>
      <c r="E110" s="138">
        <f t="shared" si="16"/>
        <v>46.86</v>
      </c>
      <c r="F110" s="137">
        <v>8</v>
      </c>
      <c r="G110" s="139">
        <f t="shared" si="18"/>
        <v>0.1</v>
      </c>
      <c r="H110" s="138">
        <f t="shared" si="17"/>
        <v>4.6859999999999999</v>
      </c>
      <c r="I110" s="112"/>
      <c r="J110" s="112"/>
    </row>
    <row r="111" spans="1:10" ht="30" customHeight="1" x14ac:dyDescent="0.2">
      <c r="A111" s="136" t="s">
        <v>984</v>
      </c>
      <c r="B111" s="136" t="s">
        <v>1043</v>
      </c>
      <c r="C111" s="137">
        <v>2</v>
      </c>
      <c r="D111" s="138">
        <v>213.9</v>
      </c>
      <c r="E111" s="138">
        <f>C111*D111</f>
        <v>427.8</v>
      </c>
      <c r="F111" s="137">
        <v>8</v>
      </c>
      <c r="G111" s="139">
        <f t="shared" si="18"/>
        <v>0.1</v>
      </c>
      <c r="H111" s="138">
        <f>E111*G111</f>
        <v>42.78</v>
      </c>
      <c r="I111" s="112"/>
      <c r="J111" s="112"/>
    </row>
    <row r="112" spans="1:10" ht="30" customHeight="1" x14ac:dyDescent="0.2">
      <c r="A112" s="136" t="s">
        <v>1009</v>
      </c>
      <c r="B112" s="140" t="s">
        <v>1005</v>
      </c>
      <c r="C112" s="137">
        <v>1</v>
      </c>
      <c r="D112" s="138">
        <v>731.34</v>
      </c>
      <c r="E112" s="138">
        <f>C112*D112</f>
        <v>731.34</v>
      </c>
      <c r="F112" s="137">
        <v>8</v>
      </c>
      <c r="G112" s="139">
        <f t="shared" si="18"/>
        <v>0.1</v>
      </c>
      <c r="H112" s="138">
        <f>E112*G112</f>
        <v>73.134</v>
      </c>
      <c r="I112" s="112"/>
      <c r="J112" s="112"/>
    </row>
    <row r="113" spans="1:10" ht="30" customHeight="1" x14ac:dyDescent="0.2">
      <c r="A113" s="136" t="s">
        <v>1010</v>
      </c>
      <c r="B113" s="140" t="s">
        <v>997</v>
      </c>
      <c r="C113" s="137">
        <v>2</v>
      </c>
      <c r="D113" s="138">
        <v>408.64</v>
      </c>
      <c r="E113" s="138">
        <f t="shared" ref="E113" si="19">C113*D113</f>
        <v>817.28</v>
      </c>
      <c r="F113" s="171">
        <v>8</v>
      </c>
      <c r="G113" s="139">
        <f t="shared" si="18"/>
        <v>0.1</v>
      </c>
      <c r="H113" s="138">
        <f t="shared" ref="H113" si="20">E113*G113</f>
        <v>81.728000000000009</v>
      </c>
      <c r="I113" s="112"/>
      <c r="J113" s="112"/>
    </row>
    <row r="114" spans="1:10" ht="30" customHeight="1" x14ac:dyDescent="0.2">
      <c r="A114" s="136" t="s">
        <v>880</v>
      </c>
      <c r="B114" s="136" t="s">
        <v>1003</v>
      </c>
      <c r="C114" s="137">
        <v>2</v>
      </c>
      <c r="D114" s="138">
        <v>17.809999999999999</v>
      </c>
      <c r="E114" s="138">
        <f t="shared" ref="E114" si="21">C114*D114</f>
        <v>35.619999999999997</v>
      </c>
      <c r="F114" s="137">
        <v>8</v>
      </c>
      <c r="G114" s="139">
        <f t="shared" si="18"/>
        <v>0.1</v>
      </c>
      <c r="H114" s="138">
        <f t="shared" ref="H114" si="22">E114*G114</f>
        <v>3.5619999999999998</v>
      </c>
      <c r="I114" s="112"/>
      <c r="J114" s="112"/>
    </row>
    <row r="115" spans="1:10" ht="30" customHeight="1" x14ac:dyDescent="0.2">
      <c r="A115" s="170" t="s">
        <v>1062</v>
      </c>
      <c r="B115" s="136" t="s">
        <v>1063</v>
      </c>
      <c r="C115" s="137">
        <v>2</v>
      </c>
      <c r="D115" s="138">
        <f>5*18.65</f>
        <v>93.25</v>
      </c>
      <c r="E115" s="138">
        <f t="shared" si="16"/>
        <v>186.5</v>
      </c>
      <c r="F115" s="137">
        <v>8</v>
      </c>
      <c r="G115" s="139">
        <f t="shared" si="18"/>
        <v>0.1</v>
      </c>
      <c r="H115" s="138">
        <f t="shared" si="17"/>
        <v>18.650000000000002</v>
      </c>
      <c r="I115" s="112"/>
      <c r="J115" s="112"/>
    </row>
    <row r="116" spans="1:10" ht="30" customHeight="1" x14ac:dyDescent="0.2">
      <c r="A116" s="140" t="s">
        <v>1015</v>
      </c>
      <c r="B116" s="140" t="s">
        <v>1005</v>
      </c>
      <c r="C116" s="137">
        <v>1</v>
      </c>
      <c r="D116" s="138">
        <v>861.3</v>
      </c>
      <c r="E116" s="138">
        <f t="shared" si="16"/>
        <v>861.3</v>
      </c>
      <c r="F116" s="137">
        <v>8</v>
      </c>
      <c r="G116" s="139">
        <f t="shared" si="18"/>
        <v>0.1</v>
      </c>
      <c r="H116" s="138">
        <f t="shared" si="17"/>
        <v>86.13</v>
      </c>
      <c r="I116" s="112"/>
      <c r="J116" s="112"/>
    </row>
    <row r="117" spans="1:10" ht="57" x14ac:dyDescent="0.2">
      <c r="A117" s="140" t="s">
        <v>1016</v>
      </c>
      <c r="B117" s="140" t="s">
        <v>997</v>
      </c>
      <c r="C117" s="137">
        <v>1</v>
      </c>
      <c r="D117" s="138">
        <v>856.72</v>
      </c>
      <c r="E117" s="138">
        <f t="shared" si="16"/>
        <v>856.72</v>
      </c>
      <c r="F117" s="171">
        <v>8</v>
      </c>
      <c r="G117" s="139">
        <f t="shared" si="18"/>
        <v>0.1</v>
      </c>
      <c r="H117" s="138">
        <f t="shared" si="17"/>
        <v>85.672000000000011</v>
      </c>
      <c r="I117" s="112"/>
      <c r="J117" s="112"/>
    </row>
    <row r="118" spans="1:10" ht="57" x14ac:dyDescent="0.2">
      <c r="A118" s="140" t="s">
        <v>1181</v>
      </c>
      <c r="B118" s="140" t="s">
        <v>997</v>
      </c>
      <c r="C118" s="141">
        <v>1</v>
      </c>
      <c r="D118" s="142">
        <v>336.19</v>
      </c>
      <c r="E118" s="142">
        <f t="shared" si="16"/>
        <v>336.19</v>
      </c>
      <c r="F118" s="137">
        <v>8</v>
      </c>
      <c r="G118" s="139">
        <f t="shared" si="18"/>
        <v>0.1</v>
      </c>
      <c r="H118" s="142">
        <f t="shared" si="17"/>
        <v>33.619</v>
      </c>
      <c r="I118" s="112"/>
      <c r="J118" s="112"/>
    </row>
    <row r="119" spans="1:10" ht="30" customHeight="1" x14ac:dyDescent="0.2">
      <c r="A119" s="136" t="s">
        <v>881</v>
      </c>
      <c r="B119" s="136" t="s">
        <v>1064</v>
      </c>
      <c r="C119" s="137">
        <v>1</v>
      </c>
      <c r="D119" s="138">
        <v>125.9</v>
      </c>
      <c r="E119" s="138">
        <f t="shared" si="16"/>
        <v>125.9</v>
      </c>
      <c r="F119" s="137">
        <v>8</v>
      </c>
      <c r="G119" s="139">
        <f t="shared" si="18"/>
        <v>0.1</v>
      </c>
      <c r="H119" s="138">
        <f t="shared" si="17"/>
        <v>12.590000000000002</v>
      </c>
      <c r="I119" s="112"/>
      <c r="J119" s="112"/>
    </row>
    <row r="120" spans="1:10" ht="30" customHeight="1" x14ac:dyDescent="0.2">
      <c r="A120" s="170" t="s">
        <v>1103</v>
      </c>
      <c r="B120" s="136" t="s">
        <v>1104</v>
      </c>
      <c r="C120" s="137">
        <v>1</v>
      </c>
      <c r="D120" s="138">
        <v>11.92</v>
      </c>
      <c r="E120" s="138">
        <f t="shared" si="16"/>
        <v>11.92</v>
      </c>
      <c r="F120" s="137">
        <v>8</v>
      </c>
      <c r="G120" s="139">
        <f t="shared" si="18"/>
        <v>0.1</v>
      </c>
      <c r="H120" s="138">
        <f t="shared" si="17"/>
        <v>1.1919999999999999</v>
      </c>
      <c r="I120" s="112"/>
      <c r="J120" s="112"/>
    </row>
    <row r="121" spans="1:10" ht="20.25" customHeight="1" x14ac:dyDescent="0.2">
      <c r="A121" s="140" t="s">
        <v>983</v>
      </c>
      <c r="B121" s="140" t="s">
        <v>997</v>
      </c>
      <c r="C121" s="141">
        <v>2</v>
      </c>
      <c r="D121" s="142">
        <v>22.19</v>
      </c>
      <c r="E121" s="142">
        <f>C121*D121</f>
        <v>44.38</v>
      </c>
      <c r="F121" s="171">
        <v>8</v>
      </c>
      <c r="G121" s="139">
        <f t="shared" si="18"/>
        <v>0.1</v>
      </c>
      <c r="H121" s="142">
        <f t="shared" si="17"/>
        <v>4.4380000000000006</v>
      </c>
      <c r="I121" s="112"/>
      <c r="J121" s="112"/>
    </row>
    <row r="122" spans="1:10" ht="30" customHeight="1" x14ac:dyDescent="0.2">
      <c r="A122" s="140" t="s">
        <v>982</v>
      </c>
      <c r="B122" s="140" t="s">
        <v>997</v>
      </c>
      <c r="C122" s="137">
        <v>2</v>
      </c>
      <c r="D122" s="138">
        <v>52.89</v>
      </c>
      <c r="E122" s="138">
        <f t="shared" si="16"/>
        <v>105.78</v>
      </c>
      <c r="F122" s="137">
        <v>8</v>
      </c>
      <c r="G122" s="139">
        <f t="shared" si="18"/>
        <v>0.1</v>
      </c>
      <c r="H122" s="138">
        <f t="shared" si="17"/>
        <v>10.578000000000001</v>
      </c>
      <c r="I122" s="112"/>
      <c r="J122" s="112"/>
    </row>
    <row r="123" spans="1:10" ht="30" customHeight="1" x14ac:dyDescent="0.2">
      <c r="A123" s="136" t="s">
        <v>1105</v>
      </c>
      <c r="B123" s="136" t="s">
        <v>1065</v>
      </c>
      <c r="C123" s="137">
        <v>2</v>
      </c>
      <c r="D123" s="138">
        <v>56.32</v>
      </c>
      <c r="E123" s="138">
        <f t="shared" si="16"/>
        <v>112.64</v>
      </c>
      <c r="F123" s="137">
        <v>8</v>
      </c>
      <c r="G123" s="139">
        <f t="shared" si="18"/>
        <v>0.1</v>
      </c>
      <c r="H123" s="138">
        <f t="shared" si="17"/>
        <v>11.264000000000001</v>
      </c>
      <c r="I123" s="112"/>
      <c r="J123" s="112"/>
    </row>
    <row r="124" spans="1:10" ht="42.75" x14ac:dyDescent="0.2">
      <c r="A124" s="140" t="s">
        <v>976</v>
      </c>
      <c r="B124" s="140" t="s">
        <v>1005</v>
      </c>
      <c r="C124" s="141">
        <v>2</v>
      </c>
      <c r="D124" s="142">
        <v>56.46</v>
      </c>
      <c r="E124" s="142">
        <f t="shared" si="16"/>
        <v>112.92</v>
      </c>
      <c r="F124" s="137">
        <v>8</v>
      </c>
      <c r="G124" s="139">
        <f t="shared" si="18"/>
        <v>0.1</v>
      </c>
      <c r="H124" s="142">
        <f t="shared" si="17"/>
        <v>11.292000000000002</v>
      </c>
      <c r="I124" s="112"/>
      <c r="J124" s="112"/>
    </row>
    <row r="125" spans="1:10" ht="42.75" x14ac:dyDescent="0.2">
      <c r="A125" s="140" t="s">
        <v>977</v>
      </c>
      <c r="B125" s="140" t="s">
        <v>1005</v>
      </c>
      <c r="C125" s="141">
        <v>2</v>
      </c>
      <c r="D125" s="142">
        <v>56.46</v>
      </c>
      <c r="E125" s="142">
        <f t="shared" si="16"/>
        <v>112.92</v>
      </c>
      <c r="F125" s="171">
        <v>8</v>
      </c>
      <c r="G125" s="139">
        <f t="shared" si="18"/>
        <v>0.1</v>
      </c>
      <c r="H125" s="142">
        <f t="shared" si="17"/>
        <v>11.292000000000002</v>
      </c>
      <c r="I125" s="112"/>
      <c r="J125" s="112"/>
    </row>
    <row r="126" spans="1:10" ht="30" customHeight="1" x14ac:dyDescent="0.2">
      <c r="A126" s="136" t="s">
        <v>1066</v>
      </c>
      <c r="B126" s="140" t="s">
        <v>1005</v>
      </c>
      <c r="C126" s="137">
        <v>2</v>
      </c>
      <c r="D126" s="138">
        <v>305.23</v>
      </c>
      <c r="E126" s="138">
        <f t="shared" si="16"/>
        <v>610.46</v>
      </c>
      <c r="F126" s="137">
        <v>8</v>
      </c>
      <c r="G126" s="139">
        <f t="shared" si="18"/>
        <v>0.1</v>
      </c>
      <c r="H126" s="138">
        <f t="shared" si="17"/>
        <v>61.046000000000006</v>
      </c>
      <c r="I126" s="112"/>
      <c r="J126" s="112"/>
    </row>
    <row r="127" spans="1:10" ht="28.5" x14ac:dyDescent="0.2">
      <c r="A127" s="140" t="s">
        <v>1020</v>
      </c>
      <c r="B127" s="140" t="s">
        <v>997</v>
      </c>
      <c r="C127" s="141">
        <v>2</v>
      </c>
      <c r="D127" s="142">
        <v>217.95</v>
      </c>
      <c r="E127" s="142">
        <f>C127*D127</f>
        <v>435.9</v>
      </c>
      <c r="F127" s="137">
        <v>8</v>
      </c>
      <c r="G127" s="139">
        <f t="shared" si="18"/>
        <v>0.1</v>
      </c>
      <c r="H127" s="142">
        <f t="shared" si="17"/>
        <v>43.59</v>
      </c>
      <c r="I127" s="112"/>
      <c r="J127" s="112"/>
    </row>
    <row r="128" spans="1:10" ht="30" customHeight="1" x14ac:dyDescent="0.2">
      <c r="A128" s="136" t="s">
        <v>893</v>
      </c>
      <c r="B128" s="140" t="s">
        <v>997</v>
      </c>
      <c r="C128" s="137">
        <v>2</v>
      </c>
      <c r="D128" s="138">
        <v>41.9</v>
      </c>
      <c r="E128" s="138">
        <f t="shared" si="16"/>
        <v>83.8</v>
      </c>
      <c r="F128" s="137">
        <v>8</v>
      </c>
      <c r="G128" s="139">
        <f t="shared" si="18"/>
        <v>0.1</v>
      </c>
      <c r="H128" s="138">
        <f t="shared" si="17"/>
        <v>8.3800000000000008</v>
      </c>
      <c r="I128" s="112"/>
      <c r="J128" s="112"/>
    </row>
    <row r="129" spans="1:10" ht="30" customHeight="1" x14ac:dyDescent="0.2">
      <c r="A129" s="136" t="s">
        <v>1067</v>
      </c>
      <c r="B129" s="140" t="s">
        <v>1005</v>
      </c>
      <c r="C129" s="137">
        <v>2</v>
      </c>
      <c r="D129" s="138">
        <v>103.6</v>
      </c>
      <c r="E129" s="138">
        <f t="shared" si="16"/>
        <v>207.2</v>
      </c>
      <c r="F129" s="171">
        <v>8</v>
      </c>
      <c r="G129" s="139">
        <f t="shared" si="18"/>
        <v>0.1</v>
      </c>
      <c r="H129" s="138">
        <f t="shared" si="17"/>
        <v>20.72</v>
      </c>
      <c r="I129" s="112"/>
      <c r="J129" s="112"/>
    </row>
    <row r="130" spans="1:10" ht="30" customHeight="1" x14ac:dyDescent="0.2">
      <c r="A130" s="136" t="s">
        <v>894</v>
      </c>
      <c r="B130" s="140" t="s">
        <v>997</v>
      </c>
      <c r="C130" s="137">
        <v>2</v>
      </c>
      <c r="D130" s="138">
        <v>276.57</v>
      </c>
      <c r="E130" s="138">
        <f t="shared" si="16"/>
        <v>553.14</v>
      </c>
      <c r="F130" s="137">
        <v>8</v>
      </c>
      <c r="G130" s="139">
        <f t="shared" si="18"/>
        <v>0.1</v>
      </c>
      <c r="H130" s="138">
        <f t="shared" si="17"/>
        <v>55.314</v>
      </c>
      <c r="I130" s="112"/>
      <c r="J130" s="112"/>
    </row>
    <row r="131" spans="1:10" ht="30" customHeight="1" x14ac:dyDescent="0.2">
      <c r="A131" s="136" t="s">
        <v>1068</v>
      </c>
      <c r="B131" s="140" t="s">
        <v>1005</v>
      </c>
      <c r="C131" s="137">
        <v>2</v>
      </c>
      <c r="D131" s="138">
        <v>359.95</v>
      </c>
      <c r="E131" s="138">
        <f t="shared" si="16"/>
        <v>719.9</v>
      </c>
      <c r="F131" s="137">
        <v>8</v>
      </c>
      <c r="G131" s="139">
        <f t="shared" si="18"/>
        <v>0.1</v>
      </c>
      <c r="H131" s="138">
        <f t="shared" si="17"/>
        <v>71.989999999999995</v>
      </c>
      <c r="I131" s="112"/>
      <c r="J131" s="112"/>
    </row>
    <row r="132" spans="1:10" ht="30" customHeight="1" x14ac:dyDescent="0.2">
      <c r="A132" s="136" t="s">
        <v>1069</v>
      </c>
      <c r="B132" s="140" t="s">
        <v>1005</v>
      </c>
      <c r="C132" s="137">
        <v>2</v>
      </c>
      <c r="D132" s="138">
        <v>101.37</v>
      </c>
      <c r="E132" s="138">
        <f t="shared" si="16"/>
        <v>202.74</v>
      </c>
      <c r="F132" s="137">
        <v>8</v>
      </c>
      <c r="G132" s="139">
        <f t="shared" si="18"/>
        <v>0.1</v>
      </c>
      <c r="H132" s="138">
        <f t="shared" si="17"/>
        <v>20.274000000000001</v>
      </c>
      <c r="I132" s="112"/>
      <c r="J132" s="112"/>
    </row>
    <row r="133" spans="1:10" ht="30" customHeight="1" x14ac:dyDescent="0.2">
      <c r="A133" s="140" t="s">
        <v>980</v>
      </c>
      <c r="B133" s="140" t="s">
        <v>997</v>
      </c>
      <c r="C133" s="141">
        <v>2</v>
      </c>
      <c r="D133" s="142">
        <v>13.23</v>
      </c>
      <c r="E133" s="142">
        <f t="shared" si="16"/>
        <v>26.46</v>
      </c>
      <c r="F133" s="171">
        <v>8</v>
      </c>
      <c r="G133" s="139">
        <f t="shared" si="18"/>
        <v>0.1</v>
      </c>
      <c r="H133" s="142">
        <f t="shared" si="17"/>
        <v>2.6460000000000004</v>
      </c>
      <c r="I133" s="112"/>
      <c r="J133" s="112"/>
    </row>
    <row r="134" spans="1:10" ht="30" customHeight="1" x14ac:dyDescent="0.2">
      <c r="A134" s="140" t="s">
        <v>1071</v>
      </c>
      <c r="B134" s="140" t="s">
        <v>1005</v>
      </c>
      <c r="C134" s="141">
        <v>2</v>
      </c>
      <c r="D134" s="142">
        <v>36.25</v>
      </c>
      <c r="E134" s="142">
        <f t="shared" si="16"/>
        <v>72.5</v>
      </c>
      <c r="F134" s="137">
        <v>8</v>
      </c>
      <c r="G134" s="139">
        <f t="shared" si="18"/>
        <v>0.1</v>
      </c>
      <c r="H134" s="142">
        <f t="shared" si="17"/>
        <v>7.25</v>
      </c>
      <c r="I134" s="112"/>
      <c r="J134" s="112"/>
    </row>
    <row r="135" spans="1:10" ht="30" customHeight="1" x14ac:dyDescent="0.2">
      <c r="A135" s="136" t="s">
        <v>1070</v>
      </c>
      <c r="B135" s="140" t="s">
        <v>1005</v>
      </c>
      <c r="C135" s="137">
        <v>1</v>
      </c>
      <c r="D135" s="138">
        <v>807.28</v>
      </c>
      <c r="E135" s="138">
        <f>C135*D135</f>
        <v>807.28</v>
      </c>
      <c r="F135" s="137">
        <v>8</v>
      </c>
      <c r="G135" s="139">
        <f t="shared" si="18"/>
        <v>0.1</v>
      </c>
      <c r="H135" s="138">
        <f t="shared" si="17"/>
        <v>80.728000000000009</v>
      </c>
      <c r="I135" s="112"/>
      <c r="J135" s="112"/>
    </row>
    <row r="136" spans="1:10" ht="30" customHeight="1" x14ac:dyDescent="0.2">
      <c r="A136" s="136" t="s">
        <v>895</v>
      </c>
      <c r="B136" s="140" t="s">
        <v>997</v>
      </c>
      <c r="C136" s="137">
        <v>2</v>
      </c>
      <c r="D136" s="138">
        <v>297.52999999999997</v>
      </c>
      <c r="E136" s="138">
        <f>C136*D136</f>
        <v>595.05999999999995</v>
      </c>
      <c r="F136" s="137">
        <v>8</v>
      </c>
      <c r="G136" s="139">
        <f t="shared" si="18"/>
        <v>0.1</v>
      </c>
      <c r="H136" s="138">
        <f t="shared" si="17"/>
        <v>59.506</v>
      </c>
      <c r="I136" s="112"/>
      <c r="J136" s="112"/>
    </row>
    <row r="137" spans="1:10" ht="30" customHeight="1" x14ac:dyDescent="0.2">
      <c r="A137" s="136" t="s">
        <v>1072</v>
      </c>
      <c r="B137" s="140" t="s">
        <v>1073</v>
      </c>
      <c r="C137" s="137">
        <v>2</v>
      </c>
      <c r="D137" s="138">
        <v>22.8</v>
      </c>
      <c r="E137" s="138">
        <f>C137*D137</f>
        <v>45.6</v>
      </c>
      <c r="F137" s="171">
        <v>8</v>
      </c>
      <c r="G137" s="139">
        <f t="shared" si="18"/>
        <v>0.1</v>
      </c>
      <c r="H137" s="138">
        <f t="shared" si="17"/>
        <v>4.5600000000000005</v>
      </c>
      <c r="I137" s="112"/>
      <c r="J137" s="112"/>
    </row>
    <row r="138" spans="1:10" ht="30" customHeight="1" x14ac:dyDescent="0.2">
      <c r="A138" s="140" t="s">
        <v>882</v>
      </c>
      <c r="B138" s="140" t="s">
        <v>1023</v>
      </c>
      <c r="C138" s="137">
        <v>2</v>
      </c>
      <c r="D138" s="138">
        <v>13.9</v>
      </c>
      <c r="E138" s="138">
        <f t="shared" si="16"/>
        <v>27.8</v>
      </c>
      <c r="F138" s="137">
        <v>8</v>
      </c>
      <c r="G138" s="139">
        <f t="shared" si="18"/>
        <v>0.1</v>
      </c>
      <c r="H138" s="138">
        <f t="shared" si="17"/>
        <v>2.7800000000000002</v>
      </c>
      <c r="I138" s="112"/>
      <c r="J138" s="112"/>
    </row>
    <row r="139" spans="1:10" ht="30" customHeight="1" x14ac:dyDescent="0.2">
      <c r="A139" s="140" t="s">
        <v>883</v>
      </c>
      <c r="B139" s="140" t="s">
        <v>997</v>
      </c>
      <c r="C139" s="137">
        <v>2</v>
      </c>
      <c r="D139" s="138">
        <v>19.690000000000001</v>
      </c>
      <c r="E139" s="138">
        <f t="shared" si="16"/>
        <v>39.380000000000003</v>
      </c>
      <c r="F139" s="137">
        <v>8</v>
      </c>
      <c r="G139" s="139">
        <f t="shared" si="18"/>
        <v>0.1</v>
      </c>
      <c r="H139" s="138">
        <f t="shared" si="17"/>
        <v>3.9380000000000006</v>
      </c>
      <c r="I139" s="112"/>
      <c r="J139" s="112"/>
    </row>
    <row r="140" spans="1:10" ht="30" customHeight="1" x14ac:dyDescent="0.2">
      <c r="A140" s="136" t="s">
        <v>1074</v>
      </c>
      <c r="B140" s="140" t="s">
        <v>1005</v>
      </c>
      <c r="C140" s="137">
        <v>1</v>
      </c>
      <c r="D140" s="138">
        <v>499.7</v>
      </c>
      <c r="E140" s="138">
        <f t="shared" si="16"/>
        <v>499.7</v>
      </c>
      <c r="F140" s="137">
        <v>8</v>
      </c>
      <c r="G140" s="139">
        <f t="shared" si="18"/>
        <v>0.1</v>
      </c>
      <c r="H140" s="138">
        <f t="shared" si="17"/>
        <v>49.97</v>
      </c>
      <c r="I140" s="112"/>
      <c r="J140" s="112"/>
    </row>
    <row r="141" spans="1:10" ht="30" customHeight="1" x14ac:dyDescent="0.2">
      <c r="A141" s="136" t="s">
        <v>1077</v>
      </c>
      <c r="B141" s="140" t="s">
        <v>1005</v>
      </c>
      <c r="C141" s="137">
        <v>1</v>
      </c>
      <c r="D141" s="138">
        <v>864.17</v>
      </c>
      <c r="E141" s="138">
        <f t="shared" si="16"/>
        <v>864.17</v>
      </c>
      <c r="F141" s="171">
        <v>8</v>
      </c>
      <c r="G141" s="139">
        <f t="shared" si="18"/>
        <v>0.1</v>
      </c>
      <c r="H141" s="138">
        <f t="shared" si="17"/>
        <v>86.417000000000002</v>
      </c>
      <c r="I141" s="112"/>
      <c r="J141" s="112"/>
    </row>
    <row r="142" spans="1:10" ht="30" customHeight="1" x14ac:dyDescent="0.2">
      <c r="A142" s="136" t="s">
        <v>1075</v>
      </c>
      <c r="B142" s="136" t="s">
        <v>1076</v>
      </c>
      <c r="C142" s="137">
        <v>1</v>
      </c>
      <c r="D142" s="138">
        <v>171.23</v>
      </c>
      <c r="E142" s="138">
        <f t="shared" si="16"/>
        <v>171.23</v>
      </c>
      <c r="F142" s="137">
        <v>8</v>
      </c>
      <c r="G142" s="139">
        <f t="shared" si="18"/>
        <v>0.1</v>
      </c>
      <c r="H142" s="138">
        <f t="shared" si="17"/>
        <v>17.123000000000001</v>
      </c>
      <c r="I142" s="112"/>
      <c r="J142" s="112"/>
    </row>
    <row r="143" spans="1:10" ht="30" customHeight="1" x14ac:dyDescent="0.2">
      <c r="A143" s="136" t="s">
        <v>896</v>
      </c>
      <c r="B143" s="136" t="s">
        <v>1078</v>
      </c>
      <c r="C143" s="137">
        <v>2</v>
      </c>
      <c r="D143" s="138">
        <v>25.9</v>
      </c>
      <c r="E143" s="138">
        <f t="shared" si="16"/>
        <v>51.8</v>
      </c>
      <c r="F143" s="137">
        <v>8</v>
      </c>
      <c r="G143" s="139">
        <f t="shared" si="18"/>
        <v>0.1</v>
      </c>
      <c r="H143" s="138">
        <f t="shared" si="17"/>
        <v>5.18</v>
      </c>
      <c r="I143" s="112"/>
      <c r="J143" s="112"/>
    </row>
    <row r="144" spans="1:10" ht="30" customHeight="1" x14ac:dyDescent="0.2">
      <c r="A144" s="136" t="s">
        <v>1079</v>
      </c>
      <c r="B144" s="140" t="s">
        <v>997</v>
      </c>
      <c r="C144" s="137">
        <v>2</v>
      </c>
      <c r="D144" s="138">
        <v>18.95</v>
      </c>
      <c r="E144" s="138">
        <f t="shared" si="16"/>
        <v>37.9</v>
      </c>
      <c r="F144" s="137">
        <v>8</v>
      </c>
      <c r="G144" s="139">
        <f t="shared" si="18"/>
        <v>0.1</v>
      </c>
      <c r="H144" s="138">
        <f t="shared" si="17"/>
        <v>3.79</v>
      </c>
      <c r="I144" s="112"/>
      <c r="J144" s="112"/>
    </row>
    <row r="145" spans="1:10" ht="30" customHeight="1" x14ac:dyDescent="0.2">
      <c r="A145" s="136" t="s">
        <v>1080</v>
      </c>
      <c r="B145" s="136" t="s">
        <v>1081</v>
      </c>
      <c r="C145" s="137">
        <v>1</v>
      </c>
      <c r="D145" s="138">
        <v>445.39</v>
      </c>
      <c r="E145" s="138">
        <f t="shared" si="16"/>
        <v>445.39</v>
      </c>
      <c r="F145" s="171">
        <v>8</v>
      </c>
      <c r="G145" s="139">
        <f t="shared" si="18"/>
        <v>0.1</v>
      </c>
      <c r="H145" s="138">
        <f t="shared" si="17"/>
        <v>44.539000000000001</v>
      </c>
      <c r="I145" s="112"/>
      <c r="J145" s="112"/>
    </row>
    <row r="146" spans="1:10" ht="30" customHeight="1" x14ac:dyDescent="0.2">
      <c r="A146" s="136" t="s">
        <v>1083</v>
      </c>
      <c r="B146" s="136" t="s">
        <v>1082</v>
      </c>
      <c r="C146" s="137">
        <v>2</v>
      </c>
      <c r="D146" s="138">
        <v>18.579999999999998</v>
      </c>
      <c r="E146" s="138">
        <f>C146*D146</f>
        <v>37.159999999999997</v>
      </c>
      <c r="F146" s="137">
        <v>8</v>
      </c>
      <c r="G146" s="139">
        <f t="shared" si="18"/>
        <v>0.1</v>
      </c>
      <c r="H146" s="138">
        <f>E146*G146</f>
        <v>3.7159999999999997</v>
      </c>
      <c r="I146" s="112"/>
      <c r="J146" s="112"/>
    </row>
    <row r="147" spans="1:10" ht="30" customHeight="1" x14ac:dyDescent="0.2">
      <c r="A147" s="140" t="s">
        <v>1026</v>
      </c>
      <c r="B147" s="136" t="s">
        <v>1027</v>
      </c>
      <c r="C147" s="137">
        <v>2</v>
      </c>
      <c r="D147" s="142">
        <v>26</v>
      </c>
      <c r="E147" s="138">
        <f t="shared" ref="E147:E148" si="23">C147*D147</f>
        <v>52</v>
      </c>
      <c r="F147" s="137">
        <v>8</v>
      </c>
      <c r="G147" s="139">
        <f t="shared" si="18"/>
        <v>0.1</v>
      </c>
      <c r="H147" s="138">
        <f t="shared" ref="H147:H148" si="24">E147*G147</f>
        <v>5.2</v>
      </c>
      <c r="I147" s="112"/>
      <c r="J147" s="112"/>
    </row>
    <row r="148" spans="1:10" ht="30" customHeight="1" x14ac:dyDescent="0.2">
      <c r="A148" s="140" t="s">
        <v>1084</v>
      </c>
      <c r="B148" s="136" t="s">
        <v>1085</v>
      </c>
      <c r="C148" s="137">
        <v>1</v>
      </c>
      <c r="D148" s="142">
        <v>799.92</v>
      </c>
      <c r="E148" s="138">
        <f t="shared" si="23"/>
        <v>799.92</v>
      </c>
      <c r="F148" s="137">
        <v>8</v>
      </c>
      <c r="G148" s="139">
        <f t="shared" si="18"/>
        <v>0.1</v>
      </c>
      <c r="H148" s="138">
        <f t="shared" si="24"/>
        <v>79.992000000000004</v>
      </c>
      <c r="I148" s="112"/>
      <c r="J148" s="112"/>
    </row>
    <row r="149" spans="1:10" ht="30" customHeight="1" thickBot="1" x14ac:dyDescent="0.25">
      <c r="A149" s="177" t="s">
        <v>897</v>
      </c>
      <c r="B149" s="185" t="s">
        <v>1005</v>
      </c>
      <c r="C149" s="178">
        <v>1</v>
      </c>
      <c r="D149" s="179">
        <v>2005.02</v>
      </c>
      <c r="E149" s="179">
        <f t="shared" si="16"/>
        <v>2005.02</v>
      </c>
      <c r="F149" s="178">
        <v>8</v>
      </c>
      <c r="G149" s="139">
        <f>(1-0.2)/F149</f>
        <v>0.1</v>
      </c>
      <c r="H149" s="179">
        <f t="shared" si="17"/>
        <v>200.50200000000001</v>
      </c>
      <c r="I149" s="112"/>
      <c r="J149" s="112"/>
    </row>
    <row r="150" spans="1:10" ht="30" customHeight="1" thickBot="1" x14ac:dyDescent="0.25">
      <c r="A150" s="173" t="s">
        <v>898</v>
      </c>
      <c r="B150" s="182"/>
      <c r="C150" s="174"/>
      <c r="D150" s="175"/>
      <c r="E150" s="175"/>
      <c r="F150" s="174"/>
      <c r="G150" s="174"/>
      <c r="H150" s="176"/>
      <c r="I150" s="112"/>
      <c r="J150" s="112"/>
    </row>
    <row r="151" spans="1:10" ht="30" customHeight="1" x14ac:dyDescent="0.2">
      <c r="A151" s="180" t="s">
        <v>990</v>
      </c>
      <c r="B151" s="180" t="s">
        <v>987</v>
      </c>
      <c r="C151" s="171">
        <v>2</v>
      </c>
      <c r="D151" s="181">
        <v>358.22</v>
      </c>
      <c r="E151" s="181">
        <f t="shared" ref="E151:E194" si="25">C151*D151</f>
        <v>716.44</v>
      </c>
      <c r="F151" s="137">
        <v>8</v>
      </c>
      <c r="G151" s="172">
        <f>(1-0.2)/F151</f>
        <v>0.1</v>
      </c>
      <c r="H151" s="181">
        <f t="shared" ref="H151:H194" si="26">E151*G151</f>
        <v>71.644000000000005</v>
      </c>
      <c r="I151" s="112"/>
      <c r="J151" s="112"/>
    </row>
    <row r="152" spans="1:10" ht="30" customHeight="1" x14ac:dyDescent="0.2">
      <c r="A152" s="136" t="s">
        <v>1031</v>
      </c>
      <c r="B152" s="136" t="s">
        <v>997</v>
      </c>
      <c r="C152" s="137">
        <v>4</v>
      </c>
      <c r="D152" s="138">
        <v>23.25</v>
      </c>
      <c r="E152" s="138">
        <f t="shared" si="25"/>
        <v>93</v>
      </c>
      <c r="F152" s="171">
        <v>8</v>
      </c>
      <c r="G152" s="172">
        <f>(1-0.2)/F152</f>
        <v>0.1</v>
      </c>
      <c r="H152" s="138">
        <f t="shared" si="26"/>
        <v>9.3000000000000007</v>
      </c>
      <c r="I152" s="112"/>
      <c r="J152" s="112"/>
    </row>
    <row r="153" spans="1:10" ht="30" customHeight="1" x14ac:dyDescent="0.2">
      <c r="A153" s="136" t="s">
        <v>966</v>
      </c>
      <c r="B153" s="136" t="s">
        <v>991</v>
      </c>
      <c r="C153" s="137">
        <v>4</v>
      </c>
      <c r="D153" s="138">
        <v>42</v>
      </c>
      <c r="E153" s="138">
        <f t="shared" si="25"/>
        <v>168</v>
      </c>
      <c r="F153" s="137">
        <v>8</v>
      </c>
      <c r="G153" s="172">
        <f t="shared" ref="G153:G216" si="27">(1-0.2)/F153</f>
        <v>0.1</v>
      </c>
      <c r="H153" s="138">
        <f t="shared" si="26"/>
        <v>16.8</v>
      </c>
      <c r="I153" s="112"/>
      <c r="J153" s="112"/>
    </row>
    <row r="154" spans="1:10" ht="30" customHeight="1" x14ac:dyDescent="0.2">
      <c r="A154" s="136" t="s">
        <v>993</v>
      </c>
      <c r="B154" s="136" t="s">
        <v>994</v>
      </c>
      <c r="C154" s="137">
        <v>4</v>
      </c>
      <c r="D154" s="138">
        <v>45.4</v>
      </c>
      <c r="E154" s="138">
        <f t="shared" si="25"/>
        <v>181.6</v>
      </c>
      <c r="F154" s="137">
        <v>8</v>
      </c>
      <c r="G154" s="172">
        <f t="shared" si="27"/>
        <v>0.1</v>
      </c>
      <c r="H154" s="138">
        <f t="shared" si="26"/>
        <v>18.16</v>
      </c>
      <c r="I154" s="112"/>
      <c r="J154" s="112"/>
    </row>
    <row r="155" spans="1:10" ht="30" customHeight="1" x14ac:dyDescent="0.2">
      <c r="A155" s="136" t="s">
        <v>995</v>
      </c>
      <c r="B155" s="140" t="s">
        <v>1005</v>
      </c>
      <c r="C155" s="137">
        <v>4</v>
      </c>
      <c r="D155" s="138">
        <v>246.55</v>
      </c>
      <c r="E155" s="138">
        <f t="shared" si="25"/>
        <v>986.2</v>
      </c>
      <c r="F155" s="137">
        <v>8</v>
      </c>
      <c r="G155" s="172">
        <f t="shared" si="27"/>
        <v>0.1</v>
      </c>
      <c r="H155" s="138">
        <f t="shared" si="26"/>
        <v>98.62</v>
      </c>
      <c r="I155" s="112"/>
      <c r="J155" s="112"/>
    </row>
    <row r="156" spans="1:10" ht="30" customHeight="1" x14ac:dyDescent="0.2">
      <c r="A156" s="136" t="s">
        <v>996</v>
      </c>
      <c r="B156" s="136" t="s">
        <v>997</v>
      </c>
      <c r="C156" s="137">
        <v>4</v>
      </c>
      <c r="D156" s="138">
        <v>34.26</v>
      </c>
      <c r="E156" s="138">
        <f t="shared" si="25"/>
        <v>137.04</v>
      </c>
      <c r="F156" s="178">
        <v>8</v>
      </c>
      <c r="G156" s="172">
        <f t="shared" si="27"/>
        <v>0.1</v>
      </c>
      <c r="H156" s="138">
        <f t="shared" si="26"/>
        <v>13.704000000000001</v>
      </c>
      <c r="I156" s="112"/>
      <c r="J156" s="112"/>
    </row>
    <row r="157" spans="1:10" ht="42.75" x14ac:dyDescent="0.2">
      <c r="A157" s="136" t="s">
        <v>969</v>
      </c>
      <c r="B157" s="136" t="s">
        <v>998</v>
      </c>
      <c r="C157" s="137">
        <v>4</v>
      </c>
      <c r="D157" s="138">
        <v>29.52</v>
      </c>
      <c r="E157" s="138">
        <f t="shared" si="25"/>
        <v>118.08</v>
      </c>
      <c r="F157" s="137">
        <v>8</v>
      </c>
      <c r="G157" s="172">
        <f t="shared" si="27"/>
        <v>0.1</v>
      </c>
      <c r="H157" s="138">
        <f t="shared" si="26"/>
        <v>11.808</v>
      </c>
      <c r="I157" s="112"/>
      <c r="J157" s="112"/>
    </row>
    <row r="158" spans="1:10" ht="30" customHeight="1" x14ac:dyDescent="0.2">
      <c r="A158" s="136" t="s">
        <v>970</v>
      </c>
      <c r="B158" s="136" t="s">
        <v>988</v>
      </c>
      <c r="C158" s="137">
        <v>4</v>
      </c>
      <c r="D158" s="138">
        <v>14</v>
      </c>
      <c r="E158" s="138">
        <f t="shared" si="25"/>
        <v>56</v>
      </c>
      <c r="F158" s="171">
        <v>8</v>
      </c>
      <c r="G158" s="172">
        <f t="shared" si="27"/>
        <v>0.1</v>
      </c>
      <c r="H158" s="138">
        <f t="shared" si="26"/>
        <v>5.6000000000000005</v>
      </c>
      <c r="I158" s="112"/>
      <c r="J158" s="112"/>
    </row>
    <row r="159" spans="1:10" ht="42.75" x14ac:dyDescent="0.2">
      <c r="A159" s="140" t="s">
        <v>1001</v>
      </c>
      <c r="B159" s="136" t="s">
        <v>1000</v>
      </c>
      <c r="C159" s="137">
        <v>4</v>
      </c>
      <c r="D159" s="142">
        <v>185.23</v>
      </c>
      <c r="E159" s="142">
        <f t="shared" si="25"/>
        <v>740.92</v>
      </c>
      <c r="F159" s="137">
        <v>8</v>
      </c>
      <c r="G159" s="172">
        <f t="shared" si="27"/>
        <v>0.1</v>
      </c>
      <c r="H159" s="142">
        <f t="shared" si="26"/>
        <v>74.091999999999999</v>
      </c>
      <c r="I159" s="112"/>
      <c r="J159" s="112"/>
    </row>
    <row r="160" spans="1:10" ht="30" customHeight="1" x14ac:dyDescent="0.2">
      <c r="A160" s="136" t="s">
        <v>971</v>
      </c>
      <c r="B160" s="140" t="s">
        <v>1005</v>
      </c>
      <c r="C160" s="137">
        <v>4</v>
      </c>
      <c r="D160" s="138">
        <v>10.46</v>
      </c>
      <c r="E160" s="138">
        <f t="shared" si="25"/>
        <v>41.84</v>
      </c>
      <c r="F160" s="137">
        <v>8</v>
      </c>
      <c r="G160" s="172">
        <f t="shared" si="27"/>
        <v>0.1</v>
      </c>
      <c r="H160" s="138">
        <f t="shared" si="26"/>
        <v>4.1840000000000002</v>
      </c>
      <c r="I160" s="112"/>
      <c r="J160" s="112"/>
    </row>
    <row r="161" spans="1:10" ht="30" customHeight="1" x14ac:dyDescent="0.2">
      <c r="A161" s="136" t="s">
        <v>972</v>
      </c>
      <c r="B161" s="140" t="s">
        <v>1005</v>
      </c>
      <c r="C161" s="137">
        <v>4</v>
      </c>
      <c r="D161" s="138">
        <v>9.11</v>
      </c>
      <c r="E161" s="138">
        <f t="shared" si="25"/>
        <v>36.44</v>
      </c>
      <c r="F161" s="137">
        <v>8</v>
      </c>
      <c r="G161" s="172">
        <f t="shared" si="27"/>
        <v>0.1</v>
      </c>
      <c r="H161" s="138">
        <f t="shared" si="26"/>
        <v>3.6440000000000001</v>
      </c>
      <c r="I161" s="112"/>
      <c r="J161" s="112"/>
    </row>
    <row r="162" spans="1:10" ht="30" customHeight="1" x14ac:dyDescent="0.2">
      <c r="A162" s="136" t="s">
        <v>973</v>
      </c>
      <c r="B162" s="140" t="s">
        <v>1002</v>
      </c>
      <c r="C162" s="137">
        <v>4</v>
      </c>
      <c r="D162" s="138">
        <v>11.16</v>
      </c>
      <c r="E162" s="138">
        <f t="shared" si="25"/>
        <v>44.64</v>
      </c>
      <c r="F162" s="178">
        <v>8</v>
      </c>
      <c r="G162" s="172">
        <f t="shared" si="27"/>
        <v>0.1</v>
      </c>
      <c r="H162" s="138">
        <f t="shared" si="26"/>
        <v>4.4640000000000004</v>
      </c>
      <c r="I162" s="112"/>
      <c r="J162" s="112"/>
    </row>
    <row r="163" spans="1:10" ht="30" customHeight="1" x14ac:dyDescent="0.2">
      <c r="A163" s="136" t="s">
        <v>974</v>
      </c>
      <c r="B163" s="140" t="s">
        <v>1005</v>
      </c>
      <c r="C163" s="137">
        <v>4</v>
      </c>
      <c r="D163" s="138">
        <v>7</v>
      </c>
      <c r="E163" s="138">
        <f t="shared" si="25"/>
        <v>28</v>
      </c>
      <c r="F163" s="137">
        <v>8</v>
      </c>
      <c r="G163" s="172">
        <f t="shared" si="27"/>
        <v>0.1</v>
      </c>
      <c r="H163" s="138">
        <f t="shared" si="26"/>
        <v>2.8000000000000003</v>
      </c>
      <c r="I163" s="112"/>
      <c r="J163" s="112"/>
    </row>
    <row r="164" spans="1:10" ht="30" customHeight="1" x14ac:dyDescent="0.2">
      <c r="A164" s="136" t="s">
        <v>1008</v>
      </c>
      <c r="B164" s="140" t="s">
        <v>1005</v>
      </c>
      <c r="C164" s="137">
        <v>2</v>
      </c>
      <c r="D164" s="138">
        <v>767.55</v>
      </c>
      <c r="E164" s="138">
        <f t="shared" si="25"/>
        <v>1535.1</v>
      </c>
      <c r="F164" s="171">
        <v>8</v>
      </c>
      <c r="G164" s="172">
        <f t="shared" si="27"/>
        <v>0.1</v>
      </c>
      <c r="H164" s="138">
        <f t="shared" si="26"/>
        <v>153.51</v>
      </c>
      <c r="I164" s="112"/>
      <c r="J164" s="112"/>
    </row>
    <row r="165" spans="1:10" ht="30" customHeight="1" x14ac:dyDescent="0.2">
      <c r="A165" s="136" t="s">
        <v>1004</v>
      </c>
      <c r="B165" s="140" t="s">
        <v>1005</v>
      </c>
      <c r="C165" s="137">
        <v>2</v>
      </c>
      <c r="D165" s="138">
        <v>360.55</v>
      </c>
      <c r="E165" s="138">
        <f t="shared" si="25"/>
        <v>721.1</v>
      </c>
      <c r="F165" s="137">
        <v>8</v>
      </c>
      <c r="G165" s="172">
        <f t="shared" si="27"/>
        <v>0.1</v>
      </c>
      <c r="H165" s="138">
        <f t="shared" si="26"/>
        <v>72.11</v>
      </c>
      <c r="I165" s="112"/>
      <c r="J165" s="112"/>
    </row>
    <row r="166" spans="1:10" ht="30" customHeight="1" x14ac:dyDescent="0.2">
      <c r="A166" s="136" t="s">
        <v>1009</v>
      </c>
      <c r="B166" s="140" t="s">
        <v>1005</v>
      </c>
      <c r="C166" s="137">
        <v>2</v>
      </c>
      <c r="D166" s="138">
        <v>731.34</v>
      </c>
      <c r="E166" s="138">
        <f t="shared" si="25"/>
        <v>1462.68</v>
      </c>
      <c r="F166" s="137">
        <v>8</v>
      </c>
      <c r="G166" s="172">
        <f t="shared" si="27"/>
        <v>0.1</v>
      </c>
      <c r="H166" s="138">
        <f t="shared" si="26"/>
        <v>146.268</v>
      </c>
      <c r="I166" s="112"/>
      <c r="J166" s="112"/>
    </row>
    <row r="167" spans="1:10" ht="30" customHeight="1" x14ac:dyDescent="0.2">
      <c r="A167" s="136" t="s">
        <v>880</v>
      </c>
      <c r="B167" s="136" t="s">
        <v>1003</v>
      </c>
      <c r="C167" s="137">
        <v>4</v>
      </c>
      <c r="D167" s="138">
        <v>17.809999999999999</v>
      </c>
      <c r="E167" s="138">
        <f t="shared" si="25"/>
        <v>71.239999999999995</v>
      </c>
      <c r="F167" s="137">
        <v>8</v>
      </c>
      <c r="G167" s="172">
        <f t="shared" si="27"/>
        <v>0.1</v>
      </c>
      <c r="H167" s="138">
        <f t="shared" si="26"/>
        <v>7.1239999999999997</v>
      </c>
      <c r="I167" s="112"/>
      <c r="J167" s="112"/>
    </row>
    <row r="168" spans="1:10" ht="30" customHeight="1" x14ac:dyDescent="0.2">
      <c r="A168" s="136" t="s">
        <v>1012</v>
      </c>
      <c r="B168" s="136" t="s">
        <v>1013</v>
      </c>
      <c r="C168" s="137">
        <v>2</v>
      </c>
      <c r="D168" s="138">
        <v>20</v>
      </c>
      <c r="E168" s="138">
        <f t="shared" si="25"/>
        <v>40</v>
      </c>
      <c r="F168" s="178">
        <v>8</v>
      </c>
      <c r="G168" s="172">
        <f t="shared" si="27"/>
        <v>0.1</v>
      </c>
      <c r="H168" s="138">
        <f t="shared" si="26"/>
        <v>4</v>
      </c>
      <c r="I168" s="112"/>
      <c r="J168" s="112"/>
    </row>
    <row r="169" spans="1:10" ht="30" customHeight="1" x14ac:dyDescent="0.2">
      <c r="A169" s="136" t="s">
        <v>1098</v>
      </c>
      <c r="B169" s="136" t="s">
        <v>1005</v>
      </c>
      <c r="C169" s="137">
        <v>2</v>
      </c>
      <c r="D169" s="138">
        <v>171.4</v>
      </c>
      <c r="E169" s="138">
        <f t="shared" si="25"/>
        <v>342.8</v>
      </c>
      <c r="F169" s="137">
        <v>8</v>
      </c>
      <c r="G169" s="172">
        <f t="shared" si="27"/>
        <v>0.1</v>
      </c>
      <c r="H169" s="138">
        <f t="shared" si="26"/>
        <v>34.28</v>
      </c>
      <c r="I169" s="112"/>
      <c r="J169" s="112"/>
    </row>
    <row r="170" spans="1:10" ht="45" customHeight="1" x14ac:dyDescent="0.2">
      <c r="A170" s="140" t="s">
        <v>983</v>
      </c>
      <c r="B170" s="140" t="s">
        <v>997</v>
      </c>
      <c r="C170" s="137">
        <v>4</v>
      </c>
      <c r="D170" s="138">
        <v>22.19</v>
      </c>
      <c r="E170" s="138">
        <f t="shared" si="25"/>
        <v>88.76</v>
      </c>
      <c r="F170" s="171">
        <v>8</v>
      </c>
      <c r="G170" s="172">
        <f t="shared" si="27"/>
        <v>0.1</v>
      </c>
      <c r="H170" s="138">
        <f t="shared" si="26"/>
        <v>8.8760000000000012</v>
      </c>
      <c r="I170" s="112"/>
      <c r="J170" s="112"/>
    </row>
    <row r="171" spans="1:10" ht="45" customHeight="1" x14ac:dyDescent="0.2">
      <c r="A171" s="140" t="s">
        <v>982</v>
      </c>
      <c r="B171" s="140" t="s">
        <v>997</v>
      </c>
      <c r="C171" s="137">
        <v>4</v>
      </c>
      <c r="D171" s="138">
        <v>52.89</v>
      </c>
      <c r="E171" s="138">
        <f t="shared" si="25"/>
        <v>211.56</v>
      </c>
      <c r="F171" s="137">
        <v>8</v>
      </c>
      <c r="G171" s="172">
        <f t="shared" si="27"/>
        <v>0.1</v>
      </c>
      <c r="H171" s="138">
        <f t="shared" si="26"/>
        <v>21.156000000000002</v>
      </c>
      <c r="I171" s="112"/>
      <c r="J171" s="112"/>
    </row>
    <row r="172" spans="1:10" ht="45" customHeight="1" x14ac:dyDescent="0.2">
      <c r="A172" s="136" t="s">
        <v>881</v>
      </c>
      <c r="B172" s="136" t="s">
        <v>1064</v>
      </c>
      <c r="C172" s="137">
        <v>2</v>
      </c>
      <c r="D172" s="138">
        <v>125.9</v>
      </c>
      <c r="E172" s="138">
        <f t="shared" si="25"/>
        <v>251.8</v>
      </c>
      <c r="F172" s="137">
        <v>8</v>
      </c>
      <c r="G172" s="172">
        <f t="shared" si="27"/>
        <v>0.1</v>
      </c>
      <c r="H172" s="138">
        <f t="shared" si="26"/>
        <v>25.180000000000003</v>
      </c>
      <c r="I172" s="112"/>
      <c r="J172" s="112"/>
    </row>
    <row r="173" spans="1:10" ht="28.5" x14ac:dyDescent="0.2">
      <c r="A173" s="136" t="s">
        <v>1105</v>
      </c>
      <c r="B173" s="136" t="s">
        <v>1065</v>
      </c>
      <c r="C173" s="137">
        <v>4</v>
      </c>
      <c r="D173" s="138">
        <v>56.32</v>
      </c>
      <c r="E173" s="138">
        <f t="shared" si="25"/>
        <v>225.28</v>
      </c>
      <c r="F173" s="137">
        <v>8</v>
      </c>
      <c r="G173" s="172">
        <f t="shared" si="27"/>
        <v>0.1</v>
      </c>
      <c r="H173" s="138">
        <f t="shared" si="26"/>
        <v>22.528000000000002</v>
      </c>
      <c r="I173" s="112"/>
      <c r="J173" s="112"/>
    </row>
    <row r="174" spans="1:10" ht="28.5" x14ac:dyDescent="0.2">
      <c r="A174" s="136" t="s">
        <v>1041</v>
      </c>
      <c r="B174" s="136" t="s">
        <v>997</v>
      </c>
      <c r="C174" s="137">
        <v>4</v>
      </c>
      <c r="D174" s="138">
        <v>37.57</v>
      </c>
      <c r="E174" s="138">
        <f t="shared" si="25"/>
        <v>150.28</v>
      </c>
      <c r="F174" s="178">
        <v>8</v>
      </c>
      <c r="G174" s="172">
        <f t="shared" si="27"/>
        <v>0.1</v>
      </c>
      <c r="H174" s="138">
        <f t="shared" si="26"/>
        <v>15.028</v>
      </c>
      <c r="I174" s="112"/>
      <c r="J174" s="112"/>
    </row>
    <row r="175" spans="1:10" ht="42.75" x14ac:dyDescent="0.2">
      <c r="A175" s="140" t="s">
        <v>977</v>
      </c>
      <c r="B175" s="140" t="s">
        <v>1005</v>
      </c>
      <c r="C175" s="137">
        <v>4</v>
      </c>
      <c r="D175" s="138">
        <v>56.46</v>
      </c>
      <c r="E175" s="138">
        <f t="shared" si="25"/>
        <v>225.84</v>
      </c>
      <c r="F175" s="137">
        <v>8</v>
      </c>
      <c r="G175" s="172">
        <f t="shared" si="27"/>
        <v>0.1</v>
      </c>
      <c r="H175" s="138">
        <f t="shared" si="26"/>
        <v>22.584000000000003</v>
      </c>
      <c r="I175" s="112"/>
      <c r="J175" s="112"/>
    </row>
    <row r="176" spans="1:10" ht="42.75" x14ac:dyDescent="0.2">
      <c r="A176" s="140" t="s">
        <v>976</v>
      </c>
      <c r="B176" s="140" t="s">
        <v>1005</v>
      </c>
      <c r="C176" s="137">
        <v>4</v>
      </c>
      <c r="D176" s="138">
        <v>56.46</v>
      </c>
      <c r="E176" s="138">
        <f t="shared" si="25"/>
        <v>225.84</v>
      </c>
      <c r="F176" s="171">
        <v>8</v>
      </c>
      <c r="G176" s="172">
        <f t="shared" si="27"/>
        <v>0.1</v>
      </c>
      <c r="H176" s="138">
        <f t="shared" si="26"/>
        <v>22.584000000000003</v>
      </c>
      <c r="I176" s="112"/>
      <c r="J176" s="112"/>
    </row>
    <row r="177" spans="1:10" ht="28.5" x14ac:dyDescent="0.2">
      <c r="A177" s="140" t="s">
        <v>1020</v>
      </c>
      <c r="B177" s="140" t="s">
        <v>997</v>
      </c>
      <c r="C177" s="137">
        <v>1</v>
      </c>
      <c r="D177" s="142">
        <v>217.95</v>
      </c>
      <c r="E177" s="138">
        <f t="shared" si="25"/>
        <v>217.95</v>
      </c>
      <c r="F177" s="137">
        <v>8</v>
      </c>
      <c r="G177" s="172">
        <f t="shared" si="27"/>
        <v>0.1</v>
      </c>
      <c r="H177" s="138">
        <f t="shared" si="26"/>
        <v>21.795000000000002</v>
      </c>
      <c r="I177" s="112"/>
      <c r="J177" s="112"/>
    </row>
    <row r="178" spans="1:10" ht="14.25" x14ac:dyDescent="0.2">
      <c r="A178" s="140" t="s">
        <v>1021</v>
      </c>
      <c r="B178" s="140" t="s">
        <v>1005</v>
      </c>
      <c r="C178" s="137">
        <v>1</v>
      </c>
      <c r="D178" s="142">
        <v>95.8</v>
      </c>
      <c r="E178" s="138">
        <f t="shared" si="25"/>
        <v>95.8</v>
      </c>
      <c r="F178" s="137">
        <v>8</v>
      </c>
      <c r="G178" s="172">
        <f t="shared" si="27"/>
        <v>0.1</v>
      </c>
      <c r="H178" s="138">
        <f t="shared" si="26"/>
        <v>9.58</v>
      </c>
      <c r="I178" s="112"/>
      <c r="J178" s="112"/>
    </row>
    <row r="179" spans="1:10" ht="42.75" x14ac:dyDescent="0.2">
      <c r="A179" s="140" t="s">
        <v>1022</v>
      </c>
      <c r="B179" s="140" t="s">
        <v>997</v>
      </c>
      <c r="C179" s="137">
        <v>4</v>
      </c>
      <c r="D179" s="138">
        <v>73.52</v>
      </c>
      <c r="E179" s="138">
        <f t="shared" si="25"/>
        <v>294.08</v>
      </c>
      <c r="F179" s="137">
        <v>8</v>
      </c>
      <c r="G179" s="172">
        <f t="shared" si="27"/>
        <v>0.1</v>
      </c>
      <c r="H179" s="138">
        <f t="shared" si="26"/>
        <v>29.408000000000001</v>
      </c>
      <c r="I179" s="112"/>
      <c r="J179" s="112"/>
    </row>
    <row r="180" spans="1:10" ht="30" customHeight="1" x14ac:dyDescent="0.2">
      <c r="A180" s="140" t="s">
        <v>882</v>
      </c>
      <c r="B180" s="140" t="s">
        <v>1023</v>
      </c>
      <c r="C180" s="137">
        <v>4</v>
      </c>
      <c r="D180" s="138">
        <v>13.9</v>
      </c>
      <c r="E180" s="138">
        <f t="shared" si="25"/>
        <v>55.6</v>
      </c>
      <c r="F180" s="178">
        <v>8</v>
      </c>
      <c r="G180" s="172">
        <f t="shared" si="27"/>
        <v>0.1</v>
      </c>
      <c r="H180" s="138">
        <f t="shared" si="26"/>
        <v>5.5600000000000005</v>
      </c>
      <c r="I180" s="112"/>
      <c r="J180" s="112"/>
    </row>
    <row r="181" spans="1:10" ht="30" customHeight="1" x14ac:dyDescent="0.2">
      <c r="A181" s="140" t="s">
        <v>883</v>
      </c>
      <c r="B181" s="140" t="s">
        <v>997</v>
      </c>
      <c r="C181" s="137">
        <v>4</v>
      </c>
      <c r="D181" s="138">
        <v>19.690000000000001</v>
      </c>
      <c r="E181" s="138">
        <f t="shared" si="25"/>
        <v>78.760000000000005</v>
      </c>
      <c r="F181" s="137">
        <v>8</v>
      </c>
      <c r="G181" s="172">
        <f t="shared" si="27"/>
        <v>0.1</v>
      </c>
      <c r="H181" s="138">
        <f t="shared" si="26"/>
        <v>7.8760000000000012</v>
      </c>
      <c r="I181" s="112"/>
      <c r="J181" s="112"/>
    </row>
    <row r="182" spans="1:10" ht="30" customHeight="1" x14ac:dyDescent="0.2">
      <c r="A182" s="140" t="s">
        <v>1026</v>
      </c>
      <c r="B182" s="136" t="s">
        <v>1027</v>
      </c>
      <c r="C182" s="137">
        <v>4</v>
      </c>
      <c r="D182" s="138">
        <v>26</v>
      </c>
      <c r="E182" s="138">
        <f t="shared" si="25"/>
        <v>104</v>
      </c>
      <c r="F182" s="171">
        <v>8</v>
      </c>
      <c r="G182" s="172">
        <f t="shared" si="27"/>
        <v>0.1</v>
      </c>
      <c r="H182" s="138">
        <f t="shared" si="26"/>
        <v>10.4</v>
      </c>
      <c r="I182" s="112"/>
      <c r="J182" s="112"/>
    </row>
    <row r="183" spans="1:10" ht="30" customHeight="1" x14ac:dyDescent="0.2">
      <c r="A183" s="140" t="s">
        <v>1015</v>
      </c>
      <c r="B183" s="140" t="s">
        <v>1005</v>
      </c>
      <c r="C183" s="137">
        <v>1</v>
      </c>
      <c r="D183" s="138">
        <v>831.3</v>
      </c>
      <c r="E183" s="138">
        <f t="shared" si="25"/>
        <v>831.3</v>
      </c>
      <c r="F183" s="137">
        <v>8</v>
      </c>
      <c r="G183" s="172">
        <f t="shared" si="27"/>
        <v>0.1</v>
      </c>
      <c r="H183" s="138">
        <f t="shared" si="26"/>
        <v>83.13</v>
      </c>
      <c r="I183" s="112"/>
      <c r="J183" s="112"/>
    </row>
    <row r="184" spans="1:10" ht="57" x14ac:dyDescent="0.2">
      <c r="A184" s="140" t="s">
        <v>1016</v>
      </c>
      <c r="B184" s="140" t="s">
        <v>997</v>
      </c>
      <c r="C184" s="137">
        <v>1</v>
      </c>
      <c r="D184" s="138">
        <v>856.72</v>
      </c>
      <c r="E184" s="138">
        <f t="shared" si="25"/>
        <v>856.72</v>
      </c>
      <c r="F184" s="137">
        <v>8</v>
      </c>
      <c r="G184" s="172">
        <f t="shared" si="27"/>
        <v>0.1</v>
      </c>
      <c r="H184" s="138">
        <f t="shared" si="26"/>
        <v>85.672000000000011</v>
      </c>
      <c r="I184" s="112"/>
      <c r="J184" s="112"/>
    </row>
    <row r="185" spans="1:10" ht="57" x14ac:dyDescent="0.2">
      <c r="A185" s="140" t="s">
        <v>1181</v>
      </c>
      <c r="B185" s="140" t="s">
        <v>997</v>
      </c>
      <c r="C185" s="137">
        <v>1</v>
      </c>
      <c r="D185" s="142">
        <v>336.19</v>
      </c>
      <c r="E185" s="138">
        <f t="shared" si="25"/>
        <v>336.19</v>
      </c>
      <c r="F185" s="137">
        <v>8</v>
      </c>
      <c r="G185" s="172">
        <f t="shared" si="27"/>
        <v>0.1</v>
      </c>
      <c r="H185" s="138">
        <f t="shared" si="26"/>
        <v>33.619</v>
      </c>
      <c r="I185" s="112"/>
      <c r="J185" s="112"/>
    </row>
    <row r="186" spans="1:10" ht="30" customHeight="1" x14ac:dyDescent="0.2">
      <c r="A186" s="136" t="s">
        <v>881</v>
      </c>
      <c r="B186" s="136" t="s">
        <v>1064</v>
      </c>
      <c r="C186" s="137">
        <v>1</v>
      </c>
      <c r="D186" s="138">
        <v>125.9</v>
      </c>
      <c r="E186" s="138">
        <f t="shared" si="25"/>
        <v>125.9</v>
      </c>
      <c r="F186" s="178">
        <v>8</v>
      </c>
      <c r="G186" s="172">
        <f t="shared" si="27"/>
        <v>0.1</v>
      </c>
      <c r="H186" s="138">
        <f t="shared" si="26"/>
        <v>12.590000000000002</v>
      </c>
      <c r="I186" s="112"/>
      <c r="J186" s="112"/>
    </row>
    <row r="187" spans="1:10" ht="30" customHeight="1" x14ac:dyDescent="0.2">
      <c r="A187" s="136" t="s">
        <v>1090</v>
      </c>
      <c r="B187" s="136" t="s">
        <v>1091</v>
      </c>
      <c r="C187" s="137">
        <v>1</v>
      </c>
      <c r="D187" s="138">
        <v>1164.94</v>
      </c>
      <c r="E187" s="138">
        <f t="shared" si="25"/>
        <v>1164.94</v>
      </c>
      <c r="F187" s="137">
        <v>8</v>
      </c>
      <c r="G187" s="172">
        <f t="shared" si="27"/>
        <v>0.1</v>
      </c>
      <c r="H187" s="138">
        <f t="shared" si="26"/>
        <v>116.49400000000001</v>
      </c>
      <c r="I187" s="112"/>
      <c r="J187" s="112"/>
    </row>
    <row r="188" spans="1:10" ht="42.75" x14ac:dyDescent="0.2">
      <c r="A188" s="136" t="s">
        <v>1101</v>
      </c>
      <c r="B188" s="136" t="s">
        <v>1092</v>
      </c>
      <c r="C188" s="137">
        <v>2</v>
      </c>
      <c r="D188" s="138">
        <v>105.24</v>
      </c>
      <c r="E188" s="138">
        <f t="shared" si="25"/>
        <v>210.48</v>
      </c>
      <c r="F188" s="171">
        <v>8</v>
      </c>
      <c r="G188" s="172">
        <f t="shared" si="27"/>
        <v>0.1</v>
      </c>
      <c r="H188" s="138">
        <f t="shared" si="26"/>
        <v>21.048000000000002</v>
      </c>
      <c r="I188" s="112"/>
      <c r="J188" s="112"/>
    </row>
    <row r="189" spans="1:10" ht="30" customHeight="1" x14ac:dyDescent="0.2">
      <c r="A189" s="136" t="s">
        <v>1093</v>
      </c>
      <c r="B189" s="136" t="s">
        <v>997</v>
      </c>
      <c r="C189" s="137">
        <v>2</v>
      </c>
      <c r="D189" s="138">
        <v>186.64</v>
      </c>
      <c r="E189" s="138">
        <f t="shared" si="25"/>
        <v>373.28</v>
      </c>
      <c r="F189" s="137">
        <v>8</v>
      </c>
      <c r="G189" s="172">
        <f t="shared" si="27"/>
        <v>0.1</v>
      </c>
      <c r="H189" s="138">
        <f t="shared" si="26"/>
        <v>37.327999999999996</v>
      </c>
      <c r="I189" s="112"/>
      <c r="J189" s="112"/>
    </row>
    <row r="190" spans="1:10" ht="30" customHeight="1" x14ac:dyDescent="0.2">
      <c r="A190" s="136" t="s">
        <v>1102</v>
      </c>
      <c r="B190" s="136" t="s">
        <v>1005</v>
      </c>
      <c r="C190" s="137">
        <v>2</v>
      </c>
      <c r="D190" s="138">
        <v>202.46</v>
      </c>
      <c r="E190" s="138">
        <f t="shared" si="25"/>
        <v>404.92</v>
      </c>
      <c r="F190" s="137">
        <v>8</v>
      </c>
      <c r="G190" s="172">
        <f t="shared" si="27"/>
        <v>0.1</v>
      </c>
      <c r="H190" s="138">
        <f t="shared" si="26"/>
        <v>40.492000000000004</v>
      </c>
      <c r="I190" s="112"/>
      <c r="J190" s="112"/>
    </row>
    <row r="191" spans="1:10" ht="30" customHeight="1" x14ac:dyDescent="0.2">
      <c r="A191" s="136" t="s">
        <v>1094</v>
      </c>
      <c r="B191" s="136" t="s">
        <v>1095</v>
      </c>
      <c r="C191" s="137">
        <v>4</v>
      </c>
      <c r="D191" s="138">
        <v>52</v>
      </c>
      <c r="E191" s="138">
        <f t="shared" si="25"/>
        <v>208</v>
      </c>
      <c r="F191" s="137">
        <v>8</v>
      </c>
      <c r="G191" s="172">
        <f t="shared" si="27"/>
        <v>0.1</v>
      </c>
      <c r="H191" s="138">
        <f t="shared" si="26"/>
        <v>20.8</v>
      </c>
      <c r="I191" s="112"/>
      <c r="J191" s="112"/>
    </row>
    <row r="192" spans="1:10" ht="30" customHeight="1" x14ac:dyDescent="0.2">
      <c r="A192" s="136" t="s">
        <v>1096</v>
      </c>
      <c r="B192" s="136" t="s">
        <v>997</v>
      </c>
      <c r="C192" s="137">
        <v>2</v>
      </c>
      <c r="D192" s="138">
        <v>161.87</v>
      </c>
      <c r="E192" s="138">
        <f t="shared" si="25"/>
        <v>323.74</v>
      </c>
      <c r="F192" s="178">
        <v>8</v>
      </c>
      <c r="G192" s="172">
        <f t="shared" si="27"/>
        <v>0.1</v>
      </c>
      <c r="H192" s="138">
        <f t="shared" si="26"/>
        <v>32.374000000000002</v>
      </c>
      <c r="I192" s="112"/>
      <c r="J192" s="112"/>
    </row>
    <row r="193" spans="1:10" ht="30" customHeight="1" x14ac:dyDescent="0.2">
      <c r="A193" s="136" t="s">
        <v>1097</v>
      </c>
      <c r="B193" s="136" t="s">
        <v>1005</v>
      </c>
      <c r="C193" s="137">
        <v>1</v>
      </c>
      <c r="D193" s="138">
        <v>3068.94</v>
      </c>
      <c r="E193" s="138">
        <f t="shared" si="25"/>
        <v>3068.94</v>
      </c>
      <c r="F193" s="137">
        <v>8</v>
      </c>
      <c r="G193" s="172">
        <f t="shared" si="27"/>
        <v>0.1</v>
      </c>
      <c r="H193" s="138">
        <f t="shared" si="26"/>
        <v>306.89400000000001</v>
      </c>
      <c r="I193" s="112"/>
      <c r="J193" s="112"/>
    </row>
    <row r="194" spans="1:10" ht="43.5" thickBot="1" x14ac:dyDescent="0.25">
      <c r="A194" s="177" t="s">
        <v>1099</v>
      </c>
      <c r="B194" s="177" t="s">
        <v>1100</v>
      </c>
      <c r="C194" s="178">
        <v>1</v>
      </c>
      <c r="D194" s="179">
        <v>2100</v>
      </c>
      <c r="E194" s="179">
        <f t="shared" si="25"/>
        <v>2100</v>
      </c>
      <c r="F194" s="178">
        <v>8</v>
      </c>
      <c r="G194" s="172">
        <f t="shared" si="27"/>
        <v>0.1</v>
      </c>
      <c r="H194" s="179">
        <f t="shared" si="26"/>
        <v>210</v>
      </c>
      <c r="I194" s="112"/>
      <c r="J194" s="112"/>
    </row>
    <row r="195" spans="1:10" ht="30" customHeight="1" thickBot="1" x14ac:dyDescent="0.25">
      <c r="A195" s="173" t="s">
        <v>1159</v>
      </c>
      <c r="B195" s="182"/>
      <c r="C195" s="174"/>
      <c r="D195" s="175"/>
      <c r="E195" s="175"/>
      <c r="F195" s="174"/>
      <c r="G195" s="174"/>
      <c r="H195" s="176"/>
      <c r="I195" s="112"/>
      <c r="J195" s="112"/>
    </row>
    <row r="196" spans="1:10" ht="30" customHeight="1" x14ac:dyDescent="0.2">
      <c r="A196" s="180" t="s">
        <v>1113</v>
      </c>
      <c r="B196" s="180" t="s">
        <v>1114</v>
      </c>
      <c r="C196" s="171">
        <v>2</v>
      </c>
      <c r="D196" s="181">
        <v>64.900000000000006</v>
      </c>
      <c r="E196" s="181">
        <f t="shared" ref="E196:E198" si="28">C196*D196</f>
        <v>129.80000000000001</v>
      </c>
      <c r="F196" s="171">
        <v>8</v>
      </c>
      <c r="G196" s="172">
        <f t="shared" si="27"/>
        <v>0.1</v>
      </c>
      <c r="H196" s="181">
        <f t="shared" ref="H196:H198" si="29">E196*G196</f>
        <v>12.980000000000002</v>
      </c>
      <c r="I196" s="112"/>
      <c r="J196" s="112"/>
    </row>
    <row r="197" spans="1:10" ht="30" customHeight="1" x14ac:dyDescent="0.2">
      <c r="A197" s="136" t="s">
        <v>1115</v>
      </c>
      <c r="B197" s="136" t="s">
        <v>1116</v>
      </c>
      <c r="C197" s="137">
        <v>2</v>
      </c>
      <c r="D197" s="138">
        <v>81.75</v>
      </c>
      <c r="E197" s="138">
        <f t="shared" si="28"/>
        <v>163.5</v>
      </c>
      <c r="F197" s="137">
        <v>8</v>
      </c>
      <c r="G197" s="172">
        <f t="shared" si="27"/>
        <v>0.1</v>
      </c>
      <c r="H197" s="138">
        <f t="shared" si="29"/>
        <v>16.350000000000001</v>
      </c>
      <c r="I197" s="112"/>
      <c r="J197" s="112"/>
    </row>
    <row r="198" spans="1:10" ht="30" customHeight="1" x14ac:dyDescent="0.2">
      <c r="A198" s="136" t="s">
        <v>1117</v>
      </c>
      <c r="B198" s="136" t="s">
        <v>1005</v>
      </c>
      <c r="C198" s="137">
        <v>2</v>
      </c>
      <c r="D198" s="138">
        <v>124.93</v>
      </c>
      <c r="E198" s="138">
        <f t="shared" si="28"/>
        <v>249.86</v>
      </c>
      <c r="F198" s="137">
        <v>8</v>
      </c>
      <c r="G198" s="172">
        <f t="shared" si="27"/>
        <v>0.1</v>
      </c>
      <c r="H198" s="138">
        <f t="shared" si="29"/>
        <v>24.986000000000004</v>
      </c>
      <c r="I198" s="112"/>
      <c r="J198" s="112"/>
    </row>
    <row r="199" spans="1:10" ht="30" customHeight="1" x14ac:dyDescent="0.2">
      <c r="A199" s="136" t="s">
        <v>1031</v>
      </c>
      <c r="B199" s="136" t="s">
        <v>997</v>
      </c>
      <c r="C199" s="137">
        <v>2</v>
      </c>
      <c r="D199" s="138">
        <v>23.25</v>
      </c>
      <c r="E199" s="138">
        <f t="shared" ref="E199:E239" si="30">C199*D199</f>
        <v>46.5</v>
      </c>
      <c r="F199" s="137">
        <v>8</v>
      </c>
      <c r="G199" s="172">
        <f t="shared" si="27"/>
        <v>0.1</v>
      </c>
      <c r="H199" s="138">
        <f t="shared" ref="H199:H239" si="31">E199*G199</f>
        <v>4.6500000000000004</v>
      </c>
      <c r="I199" s="112"/>
      <c r="J199" s="112"/>
    </row>
    <row r="200" spans="1:10" ht="30" customHeight="1" x14ac:dyDescent="0.2">
      <c r="A200" s="136" t="s">
        <v>966</v>
      </c>
      <c r="B200" s="136" t="s">
        <v>991</v>
      </c>
      <c r="C200" s="137">
        <v>2</v>
      </c>
      <c r="D200" s="138">
        <v>42</v>
      </c>
      <c r="E200" s="138">
        <f t="shared" si="30"/>
        <v>84</v>
      </c>
      <c r="F200" s="171">
        <v>8</v>
      </c>
      <c r="G200" s="172">
        <f t="shared" si="27"/>
        <v>0.1</v>
      </c>
      <c r="H200" s="138">
        <f t="shared" si="31"/>
        <v>8.4</v>
      </c>
      <c r="I200" s="112"/>
      <c r="J200" s="112"/>
    </row>
    <row r="201" spans="1:10" ht="30" customHeight="1" x14ac:dyDescent="0.2">
      <c r="A201" s="136" t="s">
        <v>993</v>
      </c>
      <c r="B201" s="136" t="s">
        <v>994</v>
      </c>
      <c r="C201" s="137">
        <v>2</v>
      </c>
      <c r="D201" s="138">
        <v>45.4</v>
      </c>
      <c r="E201" s="138">
        <f t="shared" si="30"/>
        <v>90.8</v>
      </c>
      <c r="F201" s="137">
        <v>8</v>
      </c>
      <c r="G201" s="172">
        <f t="shared" si="27"/>
        <v>0.1</v>
      </c>
      <c r="H201" s="138">
        <f t="shared" si="31"/>
        <v>9.08</v>
      </c>
      <c r="I201" s="112"/>
      <c r="J201" s="112"/>
    </row>
    <row r="202" spans="1:10" ht="30" customHeight="1" x14ac:dyDescent="0.2">
      <c r="A202" s="136" t="s">
        <v>996</v>
      </c>
      <c r="B202" s="136" t="s">
        <v>997</v>
      </c>
      <c r="C202" s="137">
        <v>2</v>
      </c>
      <c r="D202" s="138">
        <v>34.26</v>
      </c>
      <c r="E202" s="138">
        <f t="shared" si="30"/>
        <v>68.52</v>
      </c>
      <c r="F202" s="137">
        <v>8</v>
      </c>
      <c r="G202" s="172">
        <f t="shared" si="27"/>
        <v>0.1</v>
      </c>
      <c r="H202" s="138">
        <f t="shared" si="31"/>
        <v>6.8520000000000003</v>
      </c>
      <c r="I202" s="112"/>
      <c r="J202" s="112"/>
    </row>
    <row r="203" spans="1:10" ht="42.75" x14ac:dyDescent="0.2">
      <c r="A203" s="136" t="s">
        <v>969</v>
      </c>
      <c r="B203" s="136" t="s">
        <v>998</v>
      </c>
      <c r="C203" s="137">
        <v>2</v>
      </c>
      <c r="D203" s="138">
        <v>29.52</v>
      </c>
      <c r="E203" s="138">
        <f t="shared" si="30"/>
        <v>59.04</v>
      </c>
      <c r="F203" s="137">
        <v>8</v>
      </c>
      <c r="G203" s="172">
        <f t="shared" si="27"/>
        <v>0.1</v>
      </c>
      <c r="H203" s="138">
        <f t="shared" si="31"/>
        <v>5.9039999999999999</v>
      </c>
      <c r="I203" s="112"/>
      <c r="J203" s="112"/>
    </row>
    <row r="204" spans="1:10" ht="30" customHeight="1" x14ac:dyDescent="0.2">
      <c r="A204" s="136" t="s">
        <v>970</v>
      </c>
      <c r="B204" s="136" t="s">
        <v>988</v>
      </c>
      <c r="C204" s="137">
        <v>2</v>
      </c>
      <c r="D204" s="138">
        <v>14</v>
      </c>
      <c r="E204" s="138">
        <f t="shared" si="30"/>
        <v>28</v>
      </c>
      <c r="F204" s="171">
        <v>8</v>
      </c>
      <c r="G204" s="172">
        <f t="shared" si="27"/>
        <v>0.1</v>
      </c>
      <c r="H204" s="138">
        <f t="shared" si="31"/>
        <v>2.8000000000000003</v>
      </c>
      <c r="I204" s="112"/>
      <c r="J204" s="112"/>
    </row>
    <row r="205" spans="1:10" ht="42.75" x14ac:dyDescent="0.2">
      <c r="A205" s="140" t="s">
        <v>1001</v>
      </c>
      <c r="B205" s="136" t="s">
        <v>1000</v>
      </c>
      <c r="C205" s="137">
        <v>2</v>
      </c>
      <c r="D205" s="142">
        <v>185.23</v>
      </c>
      <c r="E205" s="142">
        <f t="shared" si="30"/>
        <v>370.46</v>
      </c>
      <c r="F205" s="137">
        <v>8</v>
      </c>
      <c r="G205" s="172">
        <f t="shared" si="27"/>
        <v>0.1</v>
      </c>
      <c r="H205" s="142">
        <f t="shared" si="31"/>
        <v>37.045999999999999</v>
      </c>
      <c r="I205" s="112"/>
      <c r="J205" s="112"/>
    </row>
    <row r="206" spans="1:10" ht="30" customHeight="1" x14ac:dyDescent="0.2">
      <c r="A206" s="136" t="s">
        <v>971</v>
      </c>
      <c r="B206" s="140" t="s">
        <v>1005</v>
      </c>
      <c r="C206" s="137">
        <v>2</v>
      </c>
      <c r="D206" s="138">
        <v>10.46</v>
      </c>
      <c r="E206" s="138">
        <f t="shared" si="30"/>
        <v>20.92</v>
      </c>
      <c r="F206" s="137">
        <v>8</v>
      </c>
      <c r="G206" s="172">
        <f t="shared" si="27"/>
        <v>0.1</v>
      </c>
      <c r="H206" s="138">
        <f t="shared" si="31"/>
        <v>2.0920000000000001</v>
      </c>
      <c r="I206" s="112"/>
      <c r="J206" s="112"/>
    </row>
    <row r="207" spans="1:10" ht="30" customHeight="1" x14ac:dyDescent="0.2">
      <c r="A207" s="136" t="s">
        <v>972</v>
      </c>
      <c r="B207" s="140" t="s">
        <v>1005</v>
      </c>
      <c r="C207" s="137">
        <v>2</v>
      </c>
      <c r="D207" s="138">
        <v>9.11</v>
      </c>
      <c r="E207" s="138">
        <f t="shared" si="30"/>
        <v>18.22</v>
      </c>
      <c r="F207" s="137">
        <v>8</v>
      </c>
      <c r="G207" s="172">
        <f t="shared" si="27"/>
        <v>0.1</v>
      </c>
      <c r="H207" s="138">
        <f t="shared" si="31"/>
        <v>1.8220000000000001</v>
      </c>
      <c r="I207" s="112"/>
      <c r="J207" s="112"/>
    </row>
    <row r="208" spans="1:10" ht="30" customHeight="1" x14ac:dyDescent="0.2">
      <c r="A208" s="136" t="s">
        <v>974</v>
      </c>
      <c r="B208" s="140" t="s">
        <v>1005</v>
      </c>
      <c r="C208" s="137">
        <v>2</v>
      </c>
      <c r="D208" s="138">
        <v>7</v>
      </c>
      <c r="E208" s="138">
        <f t="shared" si="30"/>
        <v>14</v>
      </c>
      <c r="F208" s="171">
        <v>8</v>
      </c>
      <c r="G208" s="172">
        <f t="shared" si="27"/>
        <v>0.1</v>
      </c>
      <c r="H208" s="138">
        <f t="shared" si="31"/>
        <v>1.4000000000000001</v>
      </c>
      <c r="I208" s="112"/>
      <c r="J208" s="112"/>
    </row>
    <row r="209" spans="1:10" ht="30" customHeight="1" x14ac:dyDescent="0.2">
      <c r="A209" s="136" t="s">
        <v>1010</v>
      </c>
      <c r="B209" s="140" t="s">
        <v>997</v>
      </c>
      <c r="C209" s="137">
        <v>1</v>
      </c>
      <c r="D209" s="138">
        <v>408.64</v>
      </c>
      <c r="E209" s="138">
        <f t="shared" si="30"/>
        <v>408.64</v>
      </c>
      <c r="F209" s="137">
        <v>8</v>
      </c>
      <c r="G209" s="172">
        <f t="shared" si="27"/>
        <v>0.1</v>
      </c>
      <c r="H209" s="138">
        <f t="shared" si="31"/>
        <v>40.864000000000004</v>
      </c>
      <c r="I209" s="112"/>
      <c r="J209" s="112"/>
    </row>
    <row r="210" spans="1:10" ht="30" customHeight="1" x14ac:dyDescent="0.2">
      <c r="A210" s="136" t="s">
        <v>1004</v>
      </c>
      <c r="B210" s="140" t="s">
        <v>1005</v>
      </c>
      <c r="C210" s="137">
        <v>2</v>
      </c>
      <c r="D210" s="138">
        <v>360.55</v>
      </c>
      <c r="E210" s="138">
        <f t="shared" si="30"/>
        <v>721.1</v>
      </c>
      <c r="F210" s="137">
        <v>8</v>
      </c>
      <c r="G210" s="172">
        <f t="shared" si="27"/>
        <v>0.1</v>
      </c>
      <c r="H210" s="138">
        <f t="shared" si="31"/>
        <v>72.11</v>
      </c>
      <c r="I210" s="112"/>
      <c r="J210" s="112"/>
    </row>
    <row r="211" spans="1:10" ht="30" customHeight="1" x14ac:dyDescent="0.2">
      <c r="A211" s="136" t="s">
        <v>1008</v>
      </c>
      <c r="B211" s="140" t="s">
        <v>1005</v>
      </c>
      <c r="C211" s="137">
        <v>2</v>
      </c>
      <c r="D211" s="138">
        <v>767.55</v>
      </c>
      <c r="E211" s="138">
        <f>C211*D211</f>
        <v>1535.1</v>
      </c>
      <c r="F211" s="137">
        <v>8</v>
      </c>
      <c r="G211" s="172">
        <f t="shared" si="27"/>
        <v>0.1</v>
      </c>
      <c r="H211" s="138">
        <f>E211*G211</f>
        <v>153.51</v>
      </c>
      <c r="I211" s="112"/>
      <c r="J211" s="112"/>
    </row>
    <row r="212" spans="1:10" ht="30" customHeight="1" x14ac:dyDescent="0.2">
      <c r="A212" s="136" t="s">
        <v>1009</v>
      </c>
      <c r="B212" s="140" t="s">
        <v>1005</v>
      </c>
      <c r="C212" s="137">
        <v>1</v>
      </c>
      <c r="D212" s="138">
        <v>731.34</v>
      </c>
      <c r="E212" s="138">
        <f>C212*D212</f>
        <v>731.34</v>
      </c>
      <c r="F212" s="171">
        <v>8</v>
      </c>
      <c r="G212" s="172">
        <f t="shared" si="27"/>
        <v>0.1</v>
      </c>
      <c r="H212" s="138">
        <f>E212*G212</f>
        <v>73.134</v>
      </c>
      <c r="I212" s="112"/>
      <c r="J212" s="112"/>
    </row>
    <row r="213" spans="1:10" ht="30" customHeight="1" x14ac:dyDescent="0.2">
      <c r="A213" s="140" t="s">
        <v>892</v>
      </c>
      <c r="B213" s="136" t="s">
        <v>1011</v>
      </c>
      <c r="C213" s="141">
        <v>2</v>
      </c>
      <c r="D213" s="142">
        <v>23.43</v>
      </c>
      <c r="E213" s="138">
        <f>C213*D213</f>
        <v>46.86</v>
      </c>
      <c r="F213" s="137">
        <v>8</v>
      </c>
      <c r="G213" s="172">
        <f t="shared" si="27"/>
        <v>0.1</v>
      </c>
      <c r="H213" s="138">
        <f t="shared" ref="H213" si="32">E213*G213</f>
        <v>4.6859999999999999</v>
      </c>
      <c r="I213" s="112"/>
      <c r="J213" s="112"/>
    </row>
    <row r="214" spans="1:10" ht="30" customHeight="1" x14ac:dyDescent="0.2">
      <c r="A214" s="136" t="s">
        <v>880</v>
      </c>
      <c r="B214" s="136" t="s">
        <v>1003</v>
      </c>
      <c r="C214" s="137">
        <v>2</v>
      </c>
      <c r="D214" s="138">
        <v>17.809999999999999</v>
      </c>
      <c r="E214" s="110">
        <f t="shared" si="30"/>
        <v>35.619999999999997</v>
      </c>
      <c r="F214" s="137">
        <v>8</v>
      </c>
      <c r="G214" s="172">
        <f t="shared" si="27"/>
        <v>0.1</v>
      </c>
      <c r="H214" s="111">
        <f t="shared" si="31"/>
        <v>3.5619999999999998</v>
      </c>
      <c r="I214" s="112"/>
      <c r="J214" s="112"/>
    </row>
    <row r="215" spans="1:10" ht="30" customHeight="1" x14ac:dyDescent="0.2">
      <c r="A215" s="140" t="s">
        <v>1015</v>
      </c>
      <c r="B215" s="140" t="s">
        <v>1005</v>
      </c>
      <c r="C215" s="137">
        <v>1</v>
      </c>
      <c r="D215" s="138">
        <v>831.3</v>
      </c>
      <c r="E215" s="138">
        <f t="shared" si="30"/>
        <v>831.3</v>
      </c>
      <c r="F215" s="137">
        <v>8</v>
      </c>
      <c r="G215" s="172">
        <f t="shared" si="27"/>
        <v>0.1</v>
      </c>
      <c r="H215" s="138">
        <f t="shared" si="31"/>
        <v>83.13</v>
      </c>
      <c r="I215" s="112"/>
      <c r="J215" s="112"/>
    </row>
    <row r="216" spans="1:10" ht="57" x14ac:dyDescent="0.2">
      <c r="A216" s="140" t="s">
        <v>1016</v>
      </c>
      <c r="B216" s="140" t="s">
        <v>997</v>
      </c>
      <c r="C216" s="137">
        <v>1</v>
      </c>
      <c r="D216" s="138">
        <v>856.72</v>
      </c>
      <c r="E216" s="138">
        <f t="shared" si="30"/>
        <v>856.72</v>
      </c>
      <c r="F216" s="171">
        <v>8</v>
      </c>
      <c r="G216" s="172">
        <f t="shared" si="27"/>
        <v>0.1</v>
      </c>
      <c r="H216" s="138">
        <f t="shared" si="31"/>
        <v>85.672000000000011</v>
      </c>
      <c r="I216" s="112"/>
      <c r="J216" s="112"/>
    </row>
    <row r="217" spans="1:10" ht="57" x14ac:dyDescent="0.2">
      <c r="A217" s="140" t="s">
        <v>1181</v>
      </c>
      <c r="B217" s="140" t="s">
        <v>997</v>
      </c>
      <c r="C217" s="137">
        <v>1</v>
      </c>
      <c r="D217" s="142">
        <v>336.19</v>
      </c>
      <c r="E217" s="138">
        <f t="shared" si="30"/>
        <v>336.19</v>
      </c>
      <c r="F217" s="137">
        <v>8</v>
      </c>
      <c r="G217" s="172">
        <f t="shared" ref="G217:G280" si="33">(1-0.2)/F217</f>
        <v>0.1</v>
      </c>
      <c r="H217" s="138">
        <f t="shared" si="31"/>
        <v>33.619</v>
      </c>
      <c r="I217" s="112"/>
      <c r="J217" s="112"/>
    </row>
    <row r="218" spans="1:10" ht="28.5" x14ac:dyDescent="0.2">
      <c r="A218" s="136" t="s">
        <v>881</v>
      </c>
      <c r="B218" s="136" t="s">
        <v>1064</v>
      </c>
      <c r="C218" s="137">
        <v>1</v>
      </c>
      <c r="D218" s="138">
        <v>125.9</v>
      </c>
      <c r="E218" s="138">
        <f t="shared" si="30"/>
        <v>125.9</v>
      </c>
      <c r="F218" s="137">
        <v>8</v>
      </c>
      <c r="G218" s="172">
        <f t="shared" si="33"/>
        <v>0.1</v>
      </c>
      <c r="H218" s="138">
        <f t="shared" si="31"/>
        <v>12.590000000000002</v>
      </c>
      <c r="I218" s="112"/>
      <c r="J218" s="112"/>
    </row>
    <row r="219" spans="1:10" ht="48" customHeight="1" x14ac:dyDescent="0.2">
      <c r="A219" s="140" t="s">
        <v>983</v>
      </c>
      <c r="B219" s="140" t="s">
        <v>997</v>
      </c>
      <c r="C219" s="137">
        <v>2</v>
      </c>
      <c r="D219" s="138">
        <v>22.19</v>
      </c>
      <c r="E219" s="138">
        <f t="shared" si="30"/>
        <v>44.38</v>
      </c>
      <c r="F219" s="137">
        <v>8</v>
      </c>
      <c r="G219" s="172">
        <f t="shared" si="33"/>
        <v>0.1</v>
      </c>
      <c r="H219" s="138">
        <f t="shared" si="31"/>
        <v>4.4380000000000006</v>
      </c>
      <c r="I219" s="112"/>
      <c r="J219" s="112"/>
    </row>
    <row r="220" spans="1:10" ht="48" customHeight="1" x14ac:dyDescent="0.2">
      <c r="A220" s="140" t="s">
        <v>982</v>
      </c>
      <c r="B220" s="140" t="s">
        <v>997</v>
      </c>
      <c r="C220" s="137">
        <v>2</v>
      </c>
      <c r="D220" s="138">
        <v>52.89</v>
      </c>
      <c r="E220" s="138">
        <f t="shared" si="30"/>
        <v>105.78</v>
      </c>
      <c r="F220" s="171">
        <v>8</v>
      </c>
      <c r="G220" s="172">
        <f t="shared" si="33"/>
        <v>0.1</v>
      </c>
      <c r="H220" s="138">
        <f t="shared" si="31"/>
        <v>10.578000000000001</v>
      </c>
      <c r="I220" s="112"/>
      <c r="J220" s="112"/>
    </row>
    <row r="221" spans="1:10" ht="30" customHeight="1" x14ac:dyDescent="0.2">
      <c r="A221" s="136" t="s">
        <v>1105</v>
      </c>
      <c r="B221" s="136" t="s">
        <v>1065</v>
      </c>
      <c r="C221" s="137">
        <v>2</v>
      </c>
      <c r="D221" s="138">
        <v>56.32</v>
      </c>
      <c r="E221" s="138">
        <f t="shared" si="30"/>
        <v>112.64</v>
      </c>
      <c r="F221" s="137">
        <v>8</v>
      </c>
      <c r="G221" s="172">
        <f t="shared" si="33"/>
        <v>0.1</v>
      </c>
      <c r="H221" s="138">
        <f t="shared" si="31"/>
        <v>11.264000000000001</v>
      </c>
      <c r="I221" s="112"/>
      <c r="J221" s="112"/>
    </row>
    <row r="222" spans="1:10" ht="42.75" x14ac:dyDescent="0.2">
      <c r="A222" s="140" t="s">
        <v>977</v>
      </c>
      <c r="B222" s="140" t="s">
        <v>1005</v>
      </c>
      <c r="C222" s="137">
        <v>2</v>
      </c>
      <c r="D222" s="138">
        <v>56.46</v>
      </c>
      <c r="E222" s="138">
        <f t="shared" si="30"/>
        <v>112.92</v>
      </c>
      <c r="F222" s="137">
        <v>8</v>
      </c>
      <c r="G222" s="172">
        <f t="shared" si="33"/>
        <v>0.1</v>
      </c>
      <c r="H222" s="138">
        <f t="shared" si="31"/>
        <v>11.292000000000002</v>
      </c>
      <c r="I222" s="112"/>
      <c r="J222" s="112"/>
    </row>
    <row r="223" spans="1:10" ht="42.75" x14ac:dyDescent="0.2">
      <c r="A223" s="140" t="s">
        <v>976</v>
      </c>
      <c r="B223" s="140" t="s">
        <v>1005</v>
      </c>
      <c r="C223" s="137">
        <v>2</v>
      </c>
      <c r="D223" s="138">
        <v>56.46</v>
      </c>
      <c r="E223" s="138">
        <f t="shared" si="30"/>
        <v>112.92</v>
      </c>
      <c r="F223" s="137">
        <v>8</v>
      </c>
      <c r="G223" s="172">
        <f t="shared" si="33"/>
        <v>0.1</v>
      </c>
      <c r="H223" s="138">
        <f t="shared" si="31"/>
        <v>11.292000000000002</v>
      </c>
      <c r="I223" s="112"/>
      <c r="J223" s="112"/>
    </row>
    <row r="224" spans="1:10" ht="28.5" x14ac:dyDescent="0.2">
      <c r="A224" s="140" t="s">
        <v>1020</v>
      </c>
      <c r="B224" s="140" t="s">
        <v>997</v>
      </c>
      <c r="C224" s="137">
        <v>2</v>
      </c>
      <c r="D224" s="142">
        <v>217.95</v>
      </c>
      <c r="E224" s="138">
        <f t="shared" si="30"/>
        <v>435.9</v>
      </c>
      <c r="F224" s="171">
        <v>8</v>
      </c>
      <c r="G224" s="172">
        <f t="shared" si="33"/>
        <v>0.1</v>
      </c>
      <c r="H224" s="138">
        <f t="shared" si="31"/>
        <v>43.59</v>
      </c>
      <c r="I224" s="112"/>
      <c r="J224" s="112"/>
    </row>
    <row r="225" spans="1:10" ht="14.25" x14ac:dyDescent="0.2">
      <c r="A225" s="140" t="s">
        <v>1021</v>
      </c>
      <c r="B225" s="140" t="s">
        <v>1005</v>
      </c>
      <c r="C225" s="137">
        <v>1</v>
      </c>
      <c r="D225" s="142">
        <v>95.8</v>
      </c>
      <c r="E225" s="138">
        <f t="shared" si="30"/>
        <v>95.8</v>
      </c>
      <c r="F225" s="137">
        <v>8</v>
      </c>
      <c r="G225" s="172">
        <f t="shared" si="33"/>
        <v>0.1</v>
      </c>
      <c r="H225" s="138">
        <f t="shared" si="31"/>
        <v>9.58</v>
      </c>
      <c r="I225" s="112"/>
      <c r="J225" s="112"/>
    </row>
    <row r="226" spans="1:10" ht="30" customHeight="1" x14ac:dyDescent="0.2">
      <c r="A226" s="136" t="s">
        <v>894</v>
      </c>
      <c r="B226" s="140" t="s">
        <v>997</v>
      </c>
      <c r="C226" s="137">
        <v>2</v>
      </c>
      <c r="D226" s="138">
        <v>276.57</v>
      </c>
      <c r="E226" s="138">
        <f t="shared" si="30"/>
        <v>553.14</v>
      </c>
      <c r="F226" s="137">
        <v>8</v>
      </c>
      <c r="G226" s="172">
        <f t="shared" si="33"/>
        <v>0.1</v>
      </c>
      <c r="H226" s="138">
        <f t="shared" si="31"/>
        <v>55.314</v>
      </c>
      <c r="I226" s="112"/>
      <c r="J226" s="112"/>
    </row>
    <row r="227" spans="1:10" ht="30" customHeight="1" x14ac:dyDescent="0.2">
      <c r="A227" s="136" t="s">
        <v>1106</v>
      </c>
      <c r="B227" s="140" t="s">
        <v>997</v>
      </c>
      <c r="C227" s="137">
        <v>1</v>
      </c>
      <c r="D227" s="138">
        <v>627.42999999999995</v>
      </c>
      <c r="E227" s="138">
        <f t="shared" si="30"/>
        <v>627.42999999999995</v>
      </c>
      <c r="F227" s="137">
        <v>8</v>
      </c>
      <c r="G227" s="172">
        <f t="shared" si="33"/>
        <v>0.1</v>
      </c>
      <c r="H227" s="138">
        <f t="shared" si="31"/>
        <v>62.742999999999995</v>
      </c>
      <c r="I227" s="112"/>
      <c r="J227" s="112"/>
    </row>
    <row r="228" spans="1:10" ht="51" customHeight="1" x14ac:dyDescent="0.2">
      <c r="A228" s="140" t="s">
        <v>1022</v>
      </c>
      <c r="B228" s="140" t="s">
        <v>997</v>
      </c>
      <c r="C228" s="137">
        <v>2</v>
      </c>
      <c r="D228" s="138">
        <v>73.52</v>
      </c>
      <c r="E228" s="138">
        <f t="shared" si="30"/>
        <v>147.04</v>
      </c>
      <c r="F228" s="171">
        <v>8</v>
      </c>
      <c r="G228" s="172">
        <f t="shared" si="33"/>
        <v>0.1</v>
      </c>
      <c r="H228" s="138">
        <f t="shared" si="31"/>
        <v>14.704000000000001</v>
      </c>
      <c r="I228" s="112"/>
      <c r="J228" s="112"/>
    </row>
    <row r="229" spans="1:10" ht="30" customHeight="1" x14ac:dyDescent="0.2">
      <c r="A229" s="140" t="s">
        <v>980</v>
      </c>
      <c r="B229" s="140" t="s">
        <v>997</v>
      </c>
      <c r="C229" s="141">
        <v>2</v>
      </c>
      <c r="D229" s="142">
        <v>13.23</v>
      </c>
      <c r="E229" s="142">
        <f t="shared" si="30"/>
        <v>26.46</v>
      </c>
      <c r="F229" s="137">
        <v>8</v>
      </c>
      <c r="G229" s="172">
        <f t="shared" si="33"/>
        <v>0.1</v>
      </c>
      <c r="H229" s="142">
        <f t="shared" si="31"/>
        <v>2.6460000000000004</v>
      </c>
      <c r="I229" s="112"/>
      <c r="J229" s="112"/>
    </row>
    <row r="230" spans="1:10" ht="30" customHeight="1" x14ac:dyDescent="0.2">
      <c r="A230" s="136" t="s">
        <v>1108</v>
      </c>
      <c r="B230" s="140" t="s">
        <v>997</v>
      </c>
      <c r="C230" s="137">
        <v>1</v>
      </c>
      <c r="D230" s="138">
        <v>445.63</v>
      </c>
      <c r="E230" s="138">
        <f t="shared" si="30"/>
        <v>445.63</v>
      </c>
      <c r="F230" s="137">
        <v>8</v>
      </c>
      <c r="G230" s="172">
        <f t="shared" si="33"/>
        <v>0.1</v>
      </c>
      <c r="H230" s="138">
        <f t="shared" si="31"/>
        <v>44.563000000000002</v>
      </c>
      <c r="I230" s="112"/>
      <c r="J230" s="112"/>
    </row>
    <row r="231" spans="1:10" ht="30" customHeight="1" x14ac:dyDescent="0.2">
      <c r="A231" s="136" t="s">
        <v>899</v>
      </c>
      <c r="B231" s="136" t="s">
        <v>1109</v>
      </c>
      <c r="C231" s="137">
        <v>1</v>
      </c>
      <c r="D231" s="138">
        <v>453</v>
      </c>
      <c r="E231" s="138">
        <f t="shared" si="30"/>
        <v>453</v>
      </c>
      <c r="F231" s="137">
        <v>8</v>
      </c>
      <c r="G231" s="172">
        <f t="shared" si="33"/>
        <v>0.1</v>
      </c>
      <c r="H231" s="138">
        <f t="shared" si="31"/>
        <v>45.300000000000004</v>
      </c>
      <c r="I231" s="112"/>
      <c r="J231" s="112"/>
    </row>
    <row r="232" spans="1:10" ht="30" customHeight="1" x14ac:dyDescent="0.2">
      <c r="A232" s="136" t="s">
        <v>1110</v>
      </c>
      <c r="B232" s="136" t="s">
        <v>1111</v>
      </c>
      <c r="C232" s="137">
        <v>2</v>
      </c>
      <c r="D232" s="138">
        <v>56.39</v>
      </c>
      <c r="E232" s="138">
        <f t="shared" si="30"/>
        <v>112.78</v>
      </c>
      <c r="F232" s="171">
        <v>8</v>
      </c>
      <c r="G232" s="172">
        <f t="shared" si="33"/>
        <v>0.1</v>
      </c>
      <c r="H232" s="138">
        <f t="shared" si="31"/>
        <v>11.278</v>
      </c>
      <c r="I232" s="112"/>
      <c r="J232" s="112"/>
    </row>
    <row r="233" spans="1:10" ht="30" customHeight="1" x14ac:dyDescent="0.2">
      <c r="A233" s="140" t="s">
        <v>882</v>
      </c>
      <c r="B233" s="140" t="s">
        <v>1023</v>
      </c>
      <c r="C233" s="137">
        <v>2</v>
      </c>
      <c r="D233" s="138">
        <v>13.9</v>
      </c>
      <c r="E233" s="138">
        <f t="shared" si="30"/>
        <v>27.8</v>
      </c>
      <c r="F233" s="137">
        <v>8</v>
      </c>
      <c r="G233" s="172">
        <f t="shared" si="33"/>
        <v>0.1</v>
      </c>
      <c r="H233" s="138">
        <f t="shared" si="31"/>
        <v>2.7800000000000002</v>
      </c>
      <c r="I233" s="112"/>
      <c r="J233" s="112"/>
    </row>
    <row r="234" spans="1:10" ht="30" customHeight="1" x14ac:dyDescent="0.2">
      <c r="A234" s="140" t="s">
        <v>883</v>
      </c>
      <c r="B234" s="140" t="s">
        <v>997</v>
      </c>
      <c r="C234" s="137">
        <v>2</v>
      </c>
      <c r="D234" s="138">
        <v>19.690000000000001</v>
      </c>
      <c r="E234" s="138">
        <f t="shared" si="30"/>
        <v>39.380000000000003</v>
      </c>
      <c r="F234" s="137">
        <v>8</v>
      </c>
      <c r="G234" s="172">
        <f t="shared" si="33"/>
        <v>0.1</v>
      </c>
      <c r="H234" s="138">
        <f t="shared" si="31"/>
        <v>3.9380000000000006</v>
      </c>
      <c r="I234" s="112"/>
      <c r="J234" s="112"/>
    </row>
    <row r="235" spans="1:10" ht="30" customHeight="1" x14ac:dyDescent="0.2">
      <c r="A235" s="136" t="s">
        <v>1080</v>
      </c>
      <c r="B235" s="136" t="s">
        <v>1081</v>
      </c>
      <c r="C235" s="137">
        <v>1</v>
      </c>
      <c r="D235" s="138">
        <v>445.39</v>
      </c>
      <c r="E235" s="138">
        <f t="shared" si="30"/>
        <v>445.39</v>
      </c>
      <c r="F235" s="137">
        <v>8</v>
      </c>
      <c r="G235" s="172">
        <f t="shared" si="33"/>
        <v>0.1</v>
      </c>
      <c r="H235" s="138">
        <f t="shared" si="31"/>
        <v>44.539000000000001</v>
      </c>
      <c r="I235" s="112"/>
      <c r="J235" s="112"/>
    </row>
    <row r="236" spans="1:10" ht="30" customHeight="1" x14ac:dyDescent="0.2">
      <c r="A236" s="136" t="s">
        <v>1107</v>
      </c>
      <c r="B236" s="136" t="s">
        <v>1112</v>
      </c>
      <c r="C236" s="137">
        <v>1</v>
      </c>
      <c r="D236" s="138">
        <v>518</v>
      </c>
      <c r="E236" s="138">
        <f t="shared" si="30"/>
        <v>518</v>
      </c>
      <c r="F236" s="171">
        <v>8</v>
      </c>
      <c r="G236" s="172">
        <f t="shared" si="33"/>
        <v>0.1</v>
      </c>
      <c r="H236" s="138">
        <f t="shared" si="31"/>
        <v>51.800000000000004</v>
      </c>
      <c r="I236" s="112"/>
      <c r="J236" s="112"/>
    </row>
    <row r="237" spans="1:10" ht="30" customHeight="1" x14ac:dyDescent="0.2">
      <c r="A237" s="140" t="s">
        <v>1026</v>
      </c>
      <c r="B237" s="136" t="s">
        <v>1027</v>
      </c>
      <c r="C237" s="137">
        <v>2</v>
      </c>
      <c r="D237" s="142">
        <v>26</v>
      </c>
      <c r="E237" s="138">
        <f t="shared" si="30"/>
        <v>52</v>
      </c>
      <c r="F237" s="137">
        <v>8</v>
      </c>
      <c r="G237" s="172">
        <f t="shared" si="33"/>
        <v>0.1</v>
      </c>
      <c r="H237" s="138">
        <f t="shared" si="31"/>
        <v>5.2</v>
      </c>
      <c r="I237" s="112"/>
      <c r="J237" s="112"/>
    </row>
    <row r="238" spans="1:10" ht="30" customHeight="1" x14ac:dyDescent="0.2">
      <c r="A238" s="140" t="s">
        <v>1118</v>
      </c>
      <c r="B238" s="136" t="s">
        <v>1119</v>
      </c>
      <c r="C238" s="137">
        <v>2</v>
      </c>
      <c r="D238" s="142">
        <v>41.27</v>
      </c>
      <c r="E238" s="138">
        <f t="shared" si="30"/>
        <v>82.54</v>
      </c>
      <c r="F238" s="137">
        <v>8</v>
      </c>
      <c r="G238" s="172">
        <f t="shared" si="33"/>
        <v>0.1</v>
      </c>
      <c r="H238" s="138">
        <f t="shared" si="31"/>
        <v>8.2540000000000013</v>
      </c>
      <c r="I238" s="112"/>
      <c r="J238" s="112"/>
    </row>
    <row r="239" spans="1:10" ht="30" customHeight="1" thickBot="1" x14ac:dyDescent="0.25">
      <c r="A239" s="185" t="s">
        <v>1120</v>
      </c>
      <c r="B239" s="177" t="s">
        <v>1121</v>
      </c>
      <c r="C239" s="178">
        <v>2</v>
      </c>
      <c r="D239" s="187">
        <v>20.6</v>
      </c>
      <c r="E239" s="179">
        <f t="shared" si="30"/>
        <v>41.2</v>
      </c>
      <c r="F239" s="137">
        <v>8</v>
      </c>
      <c r="G239" s="172">
        <f t="shared" si="33"/>
        <v>0.1</v>
      </c>
      <c r="H239" s="179">
        <f t="shared" si="31"/>
        <v>4.12</v>
      </c>
      <c r="I239" s="112"/>
      <c r="J239" s="112"/>
    </row>
    <row r="240" spans="1:10" ht="30" customHeight="1" thickBot="1" x14ac:dyDescent="0.25">
      <c r="A240" s="173" t="s">
        <v>1152</v>
      </c>
      <c r="B240" s="182"/>
      <c r="C240" s="174"/>
      <c r="D240" s="175"/>
      <c r="E240" s="175"/>
      <c r="F240" s="174"/>
      <c r="G240" s="174"/>
      <c r="H240" s="176"/>
      <c r="I240" s="112"/>
      <c r="J240" s="112"/>
    </row>
    <row r="241" spans="1:10" ht="30" customHeight="1" x14ac:dyDescent="0.2">
      <c r="A241" s="180" t="s">
        <v>1031</v>
      </c>
      <c r="B241" s="180" t="s">
        <v>997</v>
      </c>
      <c r="C241" s="171">
        <v>1</v>
      </c>
      <c r="D241" s="181">
        <v>23.25</v>
      </c>
      <c r="E241" s="181">
        <f t="shared" ref="E241:E310" si="34">C241*D241</f>
        <v>23.25</v>
      </c>
      <c r="F241" s="171">
        <v>8</v>
      </c>
      <c r="G241" s="172">
        <f t="shared" si="33"/>
        <v>0.1</v>
      </c>
      <c r="H241" s="181">
        <f t="shared" ref="H241:H271" si="35">E241*G241</f>
        <v>2.3250000000000002</v>
      </c>
      <c r="I241" s="112"/>
      <c r="J241" s="112"/>
    </row>
    <row r="242" spans="1:10" ht="42.75" x14ac:dyDescent="0.2">
      <c r="A242" s="136" t="s">
        <v>969</v>
      </c>
      <c r="B242" s="136" t="s">
        <v>998</v>
      </c>
      <c r="C242" s="137">
        <v>1</v>
      </c>
      <c r="D242" s="138">
        <v>29.52</v>
      </c>
      <c r="E242" s="138">
        <f t="shared" si="34"/>
        <v>29.52</v>
      </c>
      <c r="F242" s="137">
        <v>8</v>
      </c>
      <c r="G242" s="172">
        <f t="shared" si="33"/>
        <v>0.1</v>
      </c>
      <c r="H242" s="138">
        <f t="shared" si="35"/>
        <v>2.952</v>
      </c>
      <c r="I242" s="112"/>
      <c r="J242" s="112"/>
    </row>
    <row r="243" spans="1:10" ht="30" customHeight="1" x14ac:dyDescent="0.2">
      <c r="A243" s="136" t="s">
        <v>970</v>
      </c>
      <c r="B243" s="136" t="s">
        <v>988</v>
      </c>
      <c r="C243" s="137">
        <v>1</v>
      </c>
      <c r="D243" s="138">
        <v>14</v>
      </c>
      <c r="E243" s="138">
        <f t="shared" si="34"/>
        <v>14</v>
      </c>
      <c r="F243" s="137">
        <v>8</v>
      </c>
      <c r="G243" s="172">
        <f t="shared" si="33"/>
        <v>0.1</v>
      </c>
      <c r="H243" s="138">
        <f t="shared" si="35"/>
        <v>1.4000000000000001</v>
      </c>
      <c r="I243" s="112"/>
      <c r="J243" s="112"/>
    </row>
    <row r="244" spans="1:10" ht="42.75" x14ac:dyDescent="0.2">
      <c r="A244" s="140" t="s">
        <v>1001</v>
      </c>
      <c r="B244" s="136" t="s">
        <v>1000</v>
      </c>
      <c r="C244" s="137">
        <v>1</v>
      </c>
      <c r="D244" s="142">
        <v>185.23</v>
      </c>
      <c r="E244" s="142">
        <f t="shared" si="34"/>
        <v>185.23</v>
      </c>
      <c r="F244" s="137">
        <v>8</v>
      </c>
      <c r="G244" s="172">
        <f t="shared" si="33"/>
        <v>0.1</v>
      </c>
      <c r="H244" s="142">
        <f t="shared" si="35"/>
        <v>18.523</v>
      </c>
      <c r="I244" s="112"/>
      <c r="J244" s="112"/>
    </row>
    <row r="245" spans="1:10" ht="28.5" x14ac:dyDescent="0.2">
      <c r="A245" s="140" t="s">
        <v>1123</v>
      </c>
      <c r="B245" s="140" t="s">
        <v>1005</v>
      </c>
      <c r="C245" s="137">
        <v>1</v>
      </c>
      <c r="D245" s="142">
        <v>139.44</v>
      </c>
      <c r="E245" s="142">
        <f t="shared" si="34"/>
        <v>139.44</v>
      </c>
      <c r="F245" s="171">
        <v>8</v>
      </c>
      <c r="G245" s="172">
        <f t="shared" si="33"/>
        <v>0.1</v>
      </c>
      <c r="H245" s="142">
        <f t="shared" si="35"/>
        <v>13.944000000000001</v>
      </c>
      <c r="I245" s="112"/>
      <c r="J245" s="112"/>
    </row>
    <row r="246" spans="1:10" ht="30" customHeight="1" x14ac:dyDescent="0.2">
      <c r="A246" s="136" t="s">
        <v>1041</v>
      </c>
      <c r="B246" s="136" t="s">
        <v>997</v>
      </c>
      <c r="C246" s="137">
        <v>1</v>
      </c>
      <c r="D246" s="138">
        <v>37.57</v>
      </c>
      <c r="E246" s="138">
        <f t="shared" si="34"/>
        <v>37.57</v>
      </c>
      <c r="F246" s="137">
        <v>8</v>
      </c>
      <c r="G246" s="172">
        <f t="shared" si="33"/>
        <v>0.1</v>
      </c>
      <c r="H246" s="138">
        <f t="shared" si="35"/>
        <v>3.7570000000000001</v>
      </c>
      <c r="I246" s="112"/>
      <c r="J246" s="112"/>
    </row>
    <row r="247" spans="1:10" ht="30" customHeight="1" x14ac:dyDescent="0.2">
      <c r="A247" s="136" t="s">
        <v>1004</v>
      </c>
      <c r="B247" s="140" t="s">
        <v>1005</v>
      </c>
      <c r="C247" s="137">
        <v>1</v>
      </c>
      <c r="D247" s="138">
        <v>360.55</v>
      </c>
      <c r="E247" s="138">
        <f t="shared" si="34"/>
        <v>360.55</v>
      </c>
      <c r="F247" s="137">
        <v>8</v>
      </c>
      <c r="G247" s="172">
        <f t="shared" si="33"/>
        <v>0.1</v>
      </c>
      <c r="H247" s="138">
        <f t="shared" si="35"/>
        <v>36.055</v>
      </c>
      <c r="I247" s="112"/>
      <c r="J247" s="112"/>
    </row>
    <row r="248" spans="1:10" ht="30" customHeight="1" x14ac:dyDescent="0.2">
      <c r="A248" s="136" t="s">
        <v>1008</v>
      </c>
      <c r="B248" s="140" t="s">
        <v>1005</v>
      </c>
      <c r="C248" s="137">
        <v>1</v>
      </c>
      <c r="D248" s="138">
        <v>767.55</v>
      </c>
      <c r="E248" s="138">
        <f t="shared" si="34"/>
        <v>767.55</v>
      </c>
      <c r="F248" s="137">
        <v>8</v>
      </c>
      <c r="G248" s="172">
        <f t="shared" si="33"/>
        <v>0.1</v>
      </c>
      <c r="H248" s="138">
        <f>E248*G248</f>
        <v>76.754999999999995</v>
      </c>
      <c r="I248" s="112"/>
      <c r="J248" s="112"/>
    </row>
    <row r="249" spans="1:10" ht="30" customHeight="1" x14ac:dyDescent="0.2">
      <c r="A249" s="136" t="s">
        <v>1009</v>
      </c>
      <c r="B249" s="140" t="s">
        <v>1005</v>
      </c>
      <c r="C249" s="137">
        <v>1</v>
      </c>
      <c r="D249" s="138">
        <v>731.34</v>
      </c>
      <c r="E249" s="138">
        <f>C249*D249</f>
        <v>731.34</v>
      </c>
      <c r="F249" s="171">
        <v>8</v>
      </c>
      <c r="G249" s="172">
        <f t="shared" si="33"/>
        <v>0.1</v>
      </c>
      <c r="H249" s="138">
        <f>E249*G249</f>
        <v>73.134</v>
      </c>
      <c r="I249" s="112"/>
      <c r="J249" s="112"/>
    </row>
    <row r="250" spans="1:10" ht="30" customHeight="1" x14ac:dyDescent="0.2">
      <c r="A250" s="136" t="s">
        <v>880</v>
      </c>
      <c r="B250" s="136" t="s">
        <v>1003</v>
      </c>
      <c r="C250" s="137">
        <v>1</v>
      </c>
      <c r="D250" s="138">
        <v>17.809999999999999</v>
      </c>
      <c r="E250" s="138">
        <f t="shared" si="34"/>
        <v>17.809999999999999</v>
      </c>
      <c r="F250" s="137">
        <v>8</v>
      </c>
      <c r="G250" s="172">
        <f t="shared" si="33"/>
        <v>0.1</v>
      </c>
      <c r="H250" s="138">
        <f t="shared" si="35"/>
        <v>1.7809999999999999</v>
      </c>
      <c r="I250" s="112"/>
      <c r="J250" s="112"/>
    </row>
    <row r="251" spans="1:10" ht="30" customHeight="1" x14ac:dyDescent="0.2">
      <c r="A251" s="136" t="s">
        <v>881</v>
      </c>
      <c r="B251" s="136" t="s">
        <v>1064</v>
      </c>
      <c r="C251" s="137">
        <v>1</v>
      </c>
      <c r="D251" s="138">
        <v>125.9</v>
      </c>
      <c r="E251" s="138">
        <f t="shared" si="34"/>
        <v>125.9</v>
      </c>
      <c r="F251" s="137">
        <v>8</v>
      </c>
      <c r="G251" s="172">
        <f t="shared" si="33"/>
        <v>0.1</v>
      </c>
      <c r="H251" s="138">
        <f t="shared" si="35"/>
        <v>12.590000000000002</v>
      </c>
      <c r="I251" s="112"/>
      <c r="J251" s="112"/>
    </row>
    <row r="252" spans="1:10" ht="28.5" x14ac:dyDescent="0.2">
      <c r="A252" s="140" t="s">
        <v>983</v>
      </c>
      <c r="B252" s="140" t="s">
        <v>997</v>
      </c>
      <c r="C252" s="137">
        <v>1</v>
      </c>
      <c r="D252" s="138">
        <v>22.19</v>
      </c>
      <c r="E252" s="138">
        <f t="shared" si="34"/>
        <v>22.19</v>
      </c>
      <c r="F252" s="137">
        <v>8</v>
      </c>
      <c r="G252" s="172">
        <f t="shared" si="33"/>
        <v>0.1</v>
      </c>
      <c r="H252" s="138">
        <f t="shared" si="35"/>
        <v>2.2190000000000003</v>
      </c>
      <c r="I252" s="112"/>
      <c r="J252" s="112"/>
    </row>
    <row r="253" spans="1:10" ht="28.5" x14ac:dyDescent="0.2">
      <c r="A253" s="140" t="s">
        <v>982</v>
      </c>
      <c r="B253" s="140" t="s">
        <v>997</v>
      </c>
      <c r="C253" s="137">
        <v>1</v>
      </c>
      <c r="D253" s="138">
        <v>52.89</v>
      </c>
      <c r="E253" s="138">
        <f t="shared" si="34"/>
        <v>52.89</v>
      </c>
      <c r="F253" s="171">
        <v>8</v>
      </c>
      <c r="G253" s="172">
        <f t="shared" si="33"/>
        <v>0.1</v>
      </c>
      <c r="H253" s="138">
        <f t="shared" si="35"/>
        <v>5.2890000000000006</v>
      </c>
      <c r="I253" s="112"/>
      <c r="J253" s="112"/>
    </row>
    <row r="254" spans="1:10" ht="28.5" x14ac:dyDescent="0.2">
      <c r="A254" s="136" t="s">
        <v>1105</v>
      </c>
      <c r="B254" s="136" t="s">
        <v>1065</v>
      </c>
      <c r="C254" s="137">
        <v>1</v>
      </c>
      <c r="D254" s="138">
        <v>56.32</v>
      </c>
      <c r="E254" s="138">
        <f t="shared" si="34"/>
        <v>56.32</v>
      </c>
      <c r="F254" s="137">
        <v>8</v>
      </c>
      <c r="G254" s="172">
        <f t="shared" si="33"/>
        <v>0.1</v>
      </c>
      <c r="H254" s="138">
        <f t="shared" si="35"/>
        <v>5.6320000000000006</v>
      </c>
      <c r="I254" s="112"/>
      <c r="J254" s="112"/>
    </row>
    <row r="255" spans="1:10" ht="42.75" x14ac:dyDescent="0.2">
      <c r="A255" s="140" t="s">
        <v>977</v>
      </c>
      <c r="B255" s="140" t="s">
        <v>1005</v>
      </c>
      <c r="C255" s="137">
        <v>1</v>
      </c>
      <c r="D255" s="138">
        <v>56.46</v>
      </c>
      <c r="E255" s="138">
        <f t="shared" si="34"/>
        <v>56.46</v>
      </c>
      <c r="F255" s="137">
        <v>8</v>
      </c>
      <c r="G255" s="172">
        <f t="shared" si="33"/>
        <v>0.1</v>
      </c>
      <c r="H255" s="138">
        <f t="shared" si="35"/>
        <v>5.6460000000000008</v>
      </c>
      <c r="I255" s="112"/>
      <c r="J255" s="112"/>
    </row>
    <row r="256" spans="1:10" ht="42.75" x14ac:dyDescent="0.2">
      <c r="A256" s="140" t="s">
        <v>976</v>
      </c>
      <c r="B256" s="140" t="s">
        <v>1005</v>
      </c>
      <c r="C256" s="137">
        <v>1</v>
      </c>
      <c r="D256" s="138">
        <v>56.46</v>
      </c>
      <c r="E256" s="138">
        <f t="shared" si="34"/>
        <v>56.46</v>
      </c>
      <c r="F256" s="137">
        <v>8</v>
      </c>
      <c r="G256" s="172">
        <f t="shared" si="33"/>
        <v>0.1</v>
      </c>
      <c r="H256" s="138">
        <f t="shared" si="35"/>
        <v>5.6460000000000008</v>
      </c>
      <c r="I256" s="112"/>
      <c r="J256" s="112"/>
    </row>
    <row r="257" spans="1:10" ht="28.5" x14ac:dyDescent="0.2">
      <c r="A257" s="140" t="s">
        <v>1020</v>
      </c>
      <c r="B257" s="140" t="s">
        <v>997</v>
      </c>
      <c r="C257" s="137">
        <v>1</v>
      </c>
      <c r="D257" s="142">
        <v>217.95</v>
      </c>
      <c r="E257" s="138">
        <f t="shared" si="34"/>
        <v>217.95</v>
      </c>
      <c r="F257" s="171">
        <v>8</v>
      </c>
      <c r="G257" s="172">
        <f t="shared" si="33"/>
        <v>0.1</v>
      </c>
      <c r="H257" s="138">
        <f t="shared" si="35"/>
        <v>21.795000000000002</v>
      </c>
      <c r="I257" s="112"/>
      <c r="J257" s="112"/>
    </row>
    <row r="258" spans="1:10" ht="14.25" x14ac:dyDescent="0.2">
      <c r="A258" s="140" t="s">
        <v>1021</v>
      </c>
      <c r="B258" s="140" t="s">
        <v>1005</v>
      </c>
      <c r="C258" s="137">
        <v>1</v>
      </c>
      <c r="D258" s="142">
        <v>95.8</v>
      </c>
      <c r="E258" s="138">
        <f t="shared" si="34"/>
        <v>95.8</v>
      </c>
      <c r="F258" s="137">
        <v>8</v>
      </c>
      <c r="G258" s="172">
        <f t="shared" si="33"/>
        <v>0.1</v>
      </c>
      <c r="H258" s="138">
        <f t="shared" si="35"/>
        <v>9.58</v>
      </c>
      <c r="I258" s="112"/>
      <c r="J258" s="112"/>
    </row>
    <row r="259" spans="1:10" ht="42.75" x14ac:dyDescent="0.2">
      <c r="A259" s="140" t="s">
        <v>1022</v>
      </c>
      <c r="B259" s="140" t="s">
        <v>997</v>
      </c>
      <c r="C259" s="137">
        <v>1</v>
      </c>
      <c r="D259" s="138">
        <v>73.52</v>
      </c>
      <c r="E259" s="138">
        <f t="shared" si="34"/>
        <v>73.52</v>
      </c>
      <c r="F259" s="137">
        <v>8</v>
      </c>
      <c r="G259" s="172">
        <f t="shared" si="33"/>
        <v>0.1</v>
      </c>
      <c r="H259" s="138">
        <f t="shared" si="35"/>
        <v>7.3520000000000003</v>
      </c>
      <c r="I259" s="112"/>
      <c r="J259" s="112"/>
    </row>
    <row r="260" spans="1:10" ht="30" customHeight="1" x14ac:dyDescent="0.2">
      <c r="A260" s="140" t="s">
        <v>882</v>
      </c>
      <c r="B260" s="140" t="s">
        <v>1023</v>
      </c>
      <c r="C260" s="137">
        <v>1</v>
      </c>
      <c r="D260" s="138">
        <v>13.9</v>
      </c>
      <c r="E260" s="138">
        <f t="shared" si="34"/>
        <v>13.9</v>
      </c>
      <c r="F260" s="137">
        <v>8</v>
      </c>
      <c r="G260" s="172">
        <f t="shared" si="33"/>
        <v>0.1</v>
      </c>
      <c r="H260" s="138">
        <f t="shared" si="35"/>
        <v>1.3900000000000001</v>
      </c>
      <c r="I260" s="112"/>
      <c r="J260" s="112"/>
    </row>
    <row r="261" spans="1:10" ht="30" customHeight="1" x14ac:dyDescent="0.2">
      <c r="A261" s="140" t="s">
        <v>1026</v>
      </c>
      <c r="B261" s="136" t="s">
        <v>1027</v>
      </c>
      <c r="C261" s="137">
        <v>1</v>
      </c>
      <c r="D261" s="142">
        <v>26</v>
      </c>
      <c r="E261" s="138">
        <f t="shared" si="34"/>
        <v>26</v>
      </c>
      <c r="F261" s="171">
        <v>8</v>
      </c>
      <c r="G261" s="172">
        <f t="shared" si="33"/>
        <v>0.1</v>
      </c>
      <c r="H261" s="138">
        <f t="shared" si="35"/>
        <v>2.6</v>
      </c>
      <c r="I261" s="112"/>
      <c r="J261" s="112"/>
    </row>
    <row r="262" spans="1:10" ht="30" customHeight="1" x14ac:dyDescent="0.2">
      <c r="A262" s="140" t="s">
        <v>1015</v>
      </c>
      <c r="B262" s="140" t="s">
        <v>1005</v>
      </c>
      <c r="C262" s="137">
        <v>1</v>
      </c>
      <c r="D262" s="138">
        <v>831.3</v>
      </c>
      <c r="E262" s="138">
        <f t="shared" si="34"/>
        <v>831.3</v>
      </c>
      <c r="F262" s="137">
        <v>8</v>
      </c>
      <c r="G262" s="172">
        <f t="shared" si="33"/>
        <v>0.1</v>
      </c>
      <c r="H262" s="138">
        <f t="shared" si="35"/>
        <v>83.13</v>
      </c>
      <c r="I262" s="112"/>
      <c r="J262" s="112"/>
    </row>
    <row r="263" spans="1:10" ht="30" customHeight="1" x14ac:dyDescent="0.2">
      <c r="A263" s="136" t="s">
        <v>1124</v>
      </c>
      <c r="B263" s="140" t="s">
        <v>1005</v>
      </c>
      <c r="C263" s="137">
        <v>1</v>
      </c>
      <c r="D263" s="138">
        <v>546.78</v>
      </c>
      <c r="E263" s="138">
        <f t="shared" si="34"/>
        <v>546.78</v>
      </c>
      <c r="F263" s="137">
        <v>8</v>
      </c>
      <c r="G263" s="172">
        <f t="shared" si="33"/>
        <v>0.1</v>
      </c>
      <c r="H263" s="138">
        <f t="shared" si="35"/>
        <v>54.677999999999997</v>
      </c>
      <c r="I263" s="112"/>
      <c r="J263" s="112"/>
    </row>
    <row r="264" spans="1:10" ht="57" x14ac:dyDescent="0.2">
      <c r="A264" s="140" t="s">
        <v>1016</v>
      </c>
      <c r="B264" s="140" t="s">
        <v>997</v>
      </c>
      <c r="C264" s="137">
        <v>1</v>
      </c>
      <c r="D264" s="138">
        <v>856.72</v>
      </c>
      <c r="E264" s="138">
        <f t="shared" si="34"/>
        <v>856.72</v>
      </c>
      <c r="F264" s="137">
        <v>8</v>
      </c>
      <c r="G264" s="172">
        <f t="shared" si="33"/>
        <v>0.1</v>
      </c>
      <c r="H264" s="138">
        <f t="shared" si="35"/>
        <v>85.672000000000011</v>
      </c>
      <c r="I264" s="112"/>
      <c r="J264" s="112"/>
    </row>
    <row r="265" spans="1:10" ht="57" x14ac:dyDescent="0.2">
      <c r="A265" s="140" t="s">
        <v>1181</v>
      </c>
      <c r="B265" s="140" t="s">
        <v>997</v>
      </c>
      <c r="C265" s="137">
        <v>1</v>
      </c>
      <c r="D265" s="142">
        <v>336.19</v>
      </c>
      <c r="E265" s="138">
        <f t="shared" si="34"/>
        <v>336.19</v>
      </c>
      <c r="F265" s="171">
        <v>8</v>
      </c>
      <c r="G265" s="172">
        <f t="shared" si="33"/>
        <v>0.1</v>
      </c>
      <c r="H265" s="138">
        <f t="shared" si="35"/>
        <v>33.619</v>
      </c>
      <c r="I265" s="112"/>
      <c r="J265" s="112"/>
    </row>
    <row r="266" spans="1:10" ht="30" customHeight="1" x14ac:dyDescent="0.2">
      <c r="A266" s="136" t="s">
        <v>900</v>
      </c>
      <c r="B266" s="140" t="s">
        <v>997</v>
      </c>
      <c r="C266" s="137">
        <v>1</v>
      </c>
      <c r="D266" s="138">
        <f>24.9*15</f>
        <v>373.5</v>
      </c>
      <c r="E266" s="138">
        <f t="shared" si="34"/>
        <v>373.5</v>
      </c>
      <c r="F266" s="137">
        <v>8</v>
      </c>
      <c r="G266" s="172">
        <f t="shared" si="33"/>
        <v>0.1</v>
      </c>
      <c r="H266" s="138">
        <f t="shared" si="35"/>
        <v>37.35</v>
      </c>
      <c r="I266" s="112"/>
      <c r="J266" s="112"/>
    </row>
    <row r="267" spans="1:10" ht="30" customHeight="1" x14ac:dyDescent="0.2">
      <c r="A267" s="170" t="s">
        <v>1122</v>
      </c>
      <c r="B267" s="136" t="s">
        <v>1125</v>
      </c>
      <c r="C267" s="137">
        <v>1</v>
      </c>
      <c r="D267" s="138">
        <v>18.5</v>
      </c>
      <c r="E267" s="138">
        <f t="shared" si="34"/>
        <v>18.5</v>
      </c>
      <c r="F267" s="137">
        <v>8</v>
      </c>
      <c r="G267" s="172">
        <f t="shared" si="33"/>
        <v>0.1</v>
      </c>
      <c r="H267" s="138">
        <f t="shared" si="35"/>
        <v>1.85</v>
      </c>
      <c r="I267" s="112"/>
      <c r="J267" s="112"/>
    </row>
    <row r="268" spans="1:10" ht="30" customHeight="1" x14ac:dyDescent="0.2">
      <c r="A268" s="136" t="s">
        <v>985</v>
      </c>
      <c r="B268" s="136" t="s">
        <v>1126</v>
      </c>
      <c r="C268" s="137">
        <v>1</v>
      </c>
      <c r="D268" s="138">
        <v>20.23</v>
      </c>
      <c r="E268" s="138">
        <f t="shared" si="34"/>
        <v>20.23</v>
      </c>
      <c r="F268" s="137">
        <v>8</v>
      </c>
      <c r="G268" s="172">
        <f t="shared" si="33"/>
        <v>0.1</v>
      </c>
      <c r="H268" s="138">
        <f t="shared" si="35"/>
        <v>2.0230000000000001</v>
      </c>
      <c r="I268" s="112"/>
      <c r="J268" s="112"/>
    </row>
    <row r="269" spans="1:10" ht="30" customHeight="1" x14ac:dyDescent="0.2">
      <c r="A269" s="136" t="s">
        <v>901</v>
      </c>
      <c r="B269" s="140" t="s">
        <v>997</v>
      </c>
      <c r="C269" s="137">
        <v>2</v>
      </c>
      <c r="D269" s="138">
        <v>70.180000000000007</v>
      </c>
      <c r="E269" s="138">
        <f t="shared" si="34"/>
        <v>140.36000000000001</v>
      </c>
      <c r="F269" s="137">
        <v>8</v>
      </c>
      <c r="G269" s="172">
        <f t="shared" si="33"/>
        <v>0.1</v>
      </c>
      <c r="H269" s="138">
        <f t="shared" si="35"/>
        <v>14.036000000000001</v>
      </c>
      <c r="I269" s="112"/>
      <c r="J269" s="112"/>
    </row>
    <row r="270" spans="1:10" ht="30" customHeight="1" x14ac:dyDescent="0.2">
      <c r="A270" s="136" t="s">
        <v>902</v>
      </c>
      <c r="B270" s="140" t="s">
        <v>997</v>
      </c>
      <c r="C270" s="137">
        <v>2</v>
      </c>
      <c r="D270" s="138">
        <v>70.180000000000007</v>
      </c>
      <c r="E270" s="138">
        <f t="shared" si="34"/>
        <v>140.36000000000001</v>
      </c>
      <c r="F270" s="137">
        <v>8</v>
      </c>
      <c r="G270" s="172">
        <f t="shared" si="33"/>
        <v>0.1</v>
      </c>
      <c r="H270" s="138">
        <f t="shared" si="35"/>
        <v>14.036000000000001</v>
      </c>
      <c r="I270" s="112"/>
      <c r="J270" s="112"/>
    </row>
    <row r="271" spans="1:10" ht="30" customHeight="1" thickBot="1" x14ac:dyDescent="0.25">
      <c r="A271" s="177" t="s">
        <v>903</v>
      </c>
      <c r="B271" s="185" t="s">
        <v>997</v>
      </c>
      <c r="C271" s="178">
        <v>2</v>
      </c>
      <c r="D271" s="179">
        <v>70.180000000000007</v>
      </c>
      <c r="E271" s="179">
        <f t="shared" si="34"/>
        <v>140.36000000000001</v>
      </c>
      <c r="F271" s="178">
        <v>8</v>
      </c>
      <c r="G271" s="209">
        <f t="shared" si="33"/>
        <v>0.1</v>
      </c>
      <c r="H271" s="179">
        <f t="shared" si="35"/>
        <v>14.036000000000001</v>
      </c>
      <c r="I271" s="112"/>
      <c r="J271" s="112"/>
    </row>
    <row r="272" spans="1:10" ht="30" customHeight="1" thickBot="1" x14ac:dyDescent="0.25">
      <c r="A272" s="173" t="s">
        <v>1160</v>
      </c>
      <c r="B272" s="182"/>
      <c r="C272" s="174"/>
      <c r="D272" s="175"/>
      <c r="E272" s="175"/>
      <c r="F272" s="174"/>
      <c r="G272" s="183"/>
      <c r="H272" s="176"/>
      <c r="I272" s="112"/>
      <c r="J272" s="112"/>
    </row>
    <row r="273" spans="1:10" ht="30" customHeight="1" x14ac:dyDescent="0.2">
      <c r="A273" s="188" t="s">
        <v>885</v>
      </c>
      <c r="B273" s="188" t="s">
        <v>1127</v>
      </c>
      <c r="C273" s="171">
        <v>3</v>
      </c>
      <c r="D273" s="181">
        <v>41.3</v>
      </c>
      <c r="E273" s="181">
        <f>C273*D273</f>
        <v>123.89999999999999</v>
      </c>
      <c r="F273" s="171">
        <v>8</v>
      </c>
      <c r="G273" s="172">
        <f t="shared" si="33"/>
        <v>0.1</v>
      </c>
      <c r="H273" s="181">
        <f>E273*G273</f>
        <v>12.39</v>
      </c>
      <c r="I273" s="112"/>
      <c r="J273" s="112"/>
    </row>
    <row r="274" spans="1:10" ht="30" customHeight="1" x14ac:dyDescent="0.2">
      <c r="A274" s="136" t="s">
        <v>970</v>
      </c>
      <c r="B274" s="136" t="s">
        <v>988</v>
      </c>
      <c r="C274" s="137">
        <v>3</v>
      </c>
      <c r="D274" s="138">
        <v>14</v>
      </c>
      <c r="E274" s="138">
        <f>C274*D274</f>
        <v>42</v>
      </c>
      <c r="F274" s="137">
        <v>8</v>
      </c>
      <c r="G274" s="172">
        <f t="shared" si="33"/>
        <v>0.1</v>
      </c>
      <c r="H274" s="138">
        <f>E274*G274</f>
        <v>4.2</v>
      </c>
      <c r="I274" s="112"/>
      <c r="J274" s="112"/>
    </row>
    <row r="275" spans="1:10" ht="42.75" x14ac:dyDescent="0.2">
      <c r="A275" s="140" t="s">
        <v>1001</v>
      </c>
      <c r="B275" s="136" t="s">
        <v>1000</v>
      </c>
      <c r="C275" s="137">
        <v>7</v>
      </c>
      <c r="D275" s="142">
        <v>185.23</v>
      </c>
      <c r="E275" s="142">
        <f>C275*D275</f>
        <v>1296.6099999999999</v>
      </c>
      <c r="F275" s="137">
        <v>8</v>
      </c>
      <c r="G275" s="172">
        <f t="shared" si="33"/>
        <v>0.1</v>
      </c>
      <c r="H275" s="142">
        <f>E275*G275</f>
        <v>129.661</v>
      </c>
      <c r="I275" s="112"/>
      <c r="J275" s="112"/>
    </row>
    <row r="276" spans="1:10" ht="30" customHeight="1" x14ac:dyDescent="0.2">
      <c r="A276" s="136" t="s">
        <v>904</v>
      </c>
      <c r="B276" s="140" t="s">
        <v>1128</v>
      </c>
      <c r="C276" s="137">
        <v>5</v>
      </c>
      <c r="D276" s="138">
        <v>183.12</v>
      </c>
      <c r="E276" s="142">
        <f t="shared" si="34"/>
        <v>915.6</v>
      </c>
      <c r="F276" s="137">
        <v>8</v>
      </c>
      <c r="G276" s="172">
        <f t="shared" si="33"/>
        <v>0.1</v>
      </c>
      <c r="H276" s="138">
        <f>E276*G276</f>
        <v>91.56</v>
      </c>
      <c r="I276" s="112"/>
      <c r="J276" s="112"/>
    </row>
    <row r="277" spans="1:10" ht="30" customHeight="1" x14ac:dyDescent="0.2">
      <c r="A277" s="136" t="s">
        <v>905</v>
      </c>
      <c r="B277" s="136" t="s">
        <v>1129</v>
      </c>
      <c r="C277" s="137">
        <v>3</v>
      </c>
      <c r="D277" s="138">
        <v>23.68</v>
      </c>
      <c r="E277" s="142">
        <f t="shared" si="34"/>
        <v>71.039999999999992</v>
      </c>
      <c r="F277" s="137">
        <v>8</v>
      </c>
      <c r="G277" s="172">
        <f t="shared" si="33"/>
        <v>0.1</v>
      </c>
      <c r="H277" s="138">
        <f>E277*G277</f>
        <v>7.1039999999999992</v>
      </c>
      <c r="I277" s="112"/>
      <c r="J277" s="112"/>
    </row>
    <row r="278" spans="1:10" ht="30" customHeight="1" x14ac:dyDescent="0.2">
      <c r="A278" s="136" t="s">
        <v>1041</v>
      </c>
      <c r="B278" s="136" t="s">
        <v>997</v>
      </c>
      <c r="C278" s="137">
        <v>4</v>
      </c>
      <c r="D278" s="138">
        <v>37.57</v>
      </c>
      <c r="E278" s="138">
        <f t="shared" ref="E278:E280" si="36">C278*D278</f>
        <v>150.28</v>
      </c>
      <c r="F278" s="137">
        <v>8</v>
      </c>
      <c r="G278" s="172">
        <f t="shared" si="33"/>
        <v>0.1</v>
      </c>
      <c r="H278" s="138">
        <f t="shared" ref="H278:H312" si="37">E278*G278</f>
        <v>15.028</v>
      </c>
      <c r="I278" s="112"/>
      <c r="J278" s="112"/>
    </row>
    <row r="279" spans="1:10" ht="42.75" x14ac:dyDescent="0.2">
      <c r="A279" s="140" t="s">
        <v>977</v>
      </c>
      <c r="B279" s="140" t="s">
        <v>1005</v>
      </c>
      <c r="C279" s="137">
        <v>4</v>
      </c>
      <c r="D279" s="138">
        <v>56.46</v>
      </c>
      <c r="E279" s="138">
        <f t="shared" si="36"/>
        <v>225.84</v>
      </c>
      <c r="F279" s="137">
        <v>8</v>
      </c>
      <c r="G279" s="172">
        <f t="shared" si="33"/>
        <v>0.1</v>
      </c>
      <c r="H279" s="138">
        <f t="shared" si="37"/>
        <v>22.584000000000003</v>
      </c>
      <c r="I279" s="112"/>
      <c r="J279" s="112"/>
    </row>
    <row r="280" spans="1:10" ht="42.75" x14ac:dyDescent="0.2">
      <c r="A280" s="140" t="s">
        <v>976</v>
      </c>
      <c r="B280" s="140" t="s">
        <v>1005</v>
      </c>
      <c r="C280" s="137">
        <v>4</v>
      </c>
      <c r="D280" s="138">
        <v>56.46</v>
      </c>
      <c r="E280" s="138">
        <f t="shared" si="36"/>
        <v>225.84</v>
      </c>
      <c r="F280" s="137">
        <v>8</v>
      </c>
      <c r="G280" s="172">
        <f t="shared" si="33"/>
        <v>0.1</v>
      </c>
      <c r="H280" s="138">
        <f t="shared" si="37"/>
        <v>22.584000000000003</v>
      </c>
      <c r="I280" s="112"/>
      <c r="J280" s="112"/>
    </row>
    <row r="281" spans="1:10" ht="30" customHeight="1" x14ac:dyDescent="0.2">
      <c r="A281" s="136" t="s">
        <v>906</v>
      </c>
      <c r="B281" s="136" t="s">
        <v>1130</v>
      </c>
      <c r="C281" s="137">
        <f>2*3*3</f>
        <v>18</v>
      </c>
      <c r="D281" s="138">
        <v>20.239999999999998</v>
      </c>
      <c r="E281" s="138">
        <f t="shared" si="34"/>
        <v>364.32</v>
      </c>
      <c r="F281" s="137">
        <v>8</v>
      </c>
      <c r="G281" s="172">
        <f t="shared" ref="G281:G312" si="38">(1-0.2)/F281</f>
        <v>0.1</v>
      </c>
      <c r="H281" s="138">
        <f t="shared" si="37"/>
        <v>36.432000000000002</v>
      </c>
      <c r="I281" s="112"/>
      <c r="J281" s="112"/>
    </row>
    <row r="282" spans="1:10" ht="30" customHeight="1" x14ac:dyDescent="0.2">
      <c r="A282" s="136" t="s">
        <v>888</v>
      </c>
      <c r="B282" s="136" t="s">
        <v>1131</v>
      </c>
      <c r="C282" s="137">
        <v>3</v>
      </c>
      <c r="D282" s="138">
        <v>39.61</v>
      </c>
      <c r="E282" s="138">
        <f t="shared" si="34"/>
        <v>118.83</v>
      </c>
      <c r="F282" s="137">
        <v>8</v>
      </c>
      <c r="G282" s="172">
        <f t="shared" si="38"/>
        <v>0.1</v>
      </c>
      <c r="H282" s="138">
        <f t="shared" si="37"/>
        <v>11.883000000000001</v>
      </c>
      <c r="I282" s="112"/>
      <c r="J282" s="112"/>
    </row>
    <row r="283" spans="1:10" ht="30" customHeight="1" x14ac:dyDescent="0.2">
      <c r="A283" s="136" t="s">
        <v>1004</v>
      </c>
      <c r="B283" s="140" t="s">
        <v>1005</v>
      </c>
      <c r="C283" s="137">
        <v>4</v>
      </c>
      <c r="D283" s="138">
        <v>360.55</v>
      </c>
      <c r="E283" s="138">
        <f t="shared" ref="E283:E284" si="39">C283*D283</f>
        <v>1442.2</v>
      </c>
      <c r="F283" s="137">
        <v>8</v>
      </c>
      <c r="G283" s="172">
        <f t="shared" si="38"/>
        <v>0.1</v>
      </c>
      <c r="H283" s="138">
        <f t="shared" si="37"/>
        <v>144.22</v>
      </c>
      <c r="I283" s="112"/>
      <c r="J283" s="112"/>
    </row>
    <row r="284" spans="1:10" ht="30" customHeight="1" x14ac:dyDescent="0.2">
      <c r="A284" s="136" t="s">
        <v>1008</v>
      </c>
      <c r="B284" s="140" t="s">
        <v>1005</v>
      </c>
      <c r="C284" s="137">
        <v>2</v>
      </c>
      <c r="D284" s="138">
        <v>767.55</v>
      </c>
      <c r="E284" s="138">
        <f t="shared" si="39"/>
        <v>1535.1</v>
      </c>
      <c r="F284" s="137">
        <v>8</v>
      </c>
      <c r="G284" s="172">
        <f t="shared" si="38"/>
        <v>0.1</v>
      </c>
      <c r="H284" s="138">
        <f>E284*G284</f>
        <v>153.51</v>
      </c>
      <c r="I284" s="112"/>
      <c r="J284" s="112"/>
    </row>
    <row r="285" spans="1:10" ht="30" customHeight="1" x14ac:dyDescent="0.2">
      <c r="A285" s="136" t="s">
        <v>1009</v>
      </c>
      <c r="B285" s="140" t="s">
        <v>1005</v>
      </c>
      <c r="C285" s="137">
        <v>1</v>
      </c>
      <c r="D285" s="138">
        <v>731.34</v>
      </c>
      <c r="E285" s="138">
        <f>C285*D285</f>
        <v>731.34</v>
      </c>
      <c r="F285" s="137">
        <v>8</v>
      </c>
      <c r="G285" s="172">
        <f t="shared" si="38"/>
        <v>0.1</v>
      </c>
      <c r="H285" s="138">
        <f>E285*G285</f>
        <v>73.134</v>
      </c>
      <c r="I285" s="112"/>
      <c r="J285" s="112"/>
    </row>
    <row r="286" spans="1:10" ht="30" customHeight="1" x14ac:dyDescent="0.2">
      <c r="A286" s="136" t="s">
        <v>880</v>
      </c>
      <c r="B286" s="136" t="s">
        <v>1003</v>
      </c>
      <c r="C286" s="137">
        <v>7</v>
      </c>
      <c r="D286" s="138">
        <v>17.809999999999999</v>
      </c>
      <c r="E286" s="138">
        <f t="shared" ref="E286" si="40">C286*D286</f>
        <v>124.66999999999999</v>
      </c>
      <c r="F286" s="137">
        <v>8</v>
      </c>
      <c r="G286" s="172">
        <f t="shared" si="38"/>
        <v>0.1</v>
      </c>
      <c r="H286" s="138">
        <f t="shared" ref="H286" si="41">E286*G286</f>
        <v>12.466999999999999</v>
      </c>
      <c r="I286" s="112"/>
      <c r="J286" s="112"/>
    </row>
    <row r="287" spans="1:10" ht="30" customHeight="1" x14ac:dyDescent="0.2">
      <c r="A287" s="136" t="s">
        <v>907</v>
      </c>
      <c r="B287" s="136" t="s">
        <v>1132</v>
      </c>
      <c r="C287" s="137">
        <v>7</v>
      </c>
      <c r="D287" s="138">
        <v>7.37</v>
      </c>
      <c r="E287" s="138">
        <f t="shared" si="34"/>
        <v>51.59</v>
      </c>
      <c r="F287" s="137">
        <v>8</v>
      </c>
      <c r="G287" s="172">
        <f t="shared" si="38"/>
        <v>0.1</v>
      </c>
      <c r="H287" s="138">
        <f t="shared" si="37"/>
        <v>5.1590000000000007</v>
      </c>
      <c r="I287" s="112"/>
      <c r="J287" s="112"/>
    </row>
    <row r="288" spans="1:10" ht="30" customHeight="1" x14ac:dyDescent="0.2">
      <c r="A288" s="136" t="s">
        <v>908</v>
      </c>
      <c r="B288" s="136" t="s">
        <v>1133</v>
      </c>
      <c r="C288" s="137">
        <v>7</v>
      </c>
      <c r="D288" s="138">
        <v>15.99</v>
      </c>
      <c r="E288" s="138">
        <f t="shared" si="34"/>
        <v>111.93</v>
      </c>
      <c r="F288" s="137">
        <v>8</v>
      </c>
      <c r="G288" s="172">
        <f t="shared" si="38"/>
        <v>0.1</v>
      </c>
      <c r="H288" s="138">
        <f t="shared" si="37"/>
        <v>11.193000000000001</v>
      </c>
      <c r="I288" s="112"/>
      <c r="J288" s="112"/>
    </row>
    <row r="289" spans="1:10" ht="42.75" x14ac:dyDescent="0.2">
      <c r="A289" s="140" t="s">
        <v>1022</v>
      </c>
      <c r="B289" s="140" t="s">
        <v>997</v>
      </c>
      <c r="C289" s="137">
        <v>7</v>
      </c>
      <c r="D289" s="138">
        <v>73.52</v>
      </c>
      <c r="E289" s="138">
        <f t="shared" ref="E289:E293" si="42">C289*D289</f>
        <v>514.64</v>
      </c>
      <c r="F289" s="137">
        <v>8</v>
      </c>
      <c r="G289" s="172">
        <f t="shared" si="38"/>
        <v>0.1</v>
      </c>
      <c r="H289" s="138">
        <f t="shared" si="37"/>
        <v>51.463999999999999</v>
      </c>
      <c r="I289" s="112"/>
      <c r="J289" s="112"/>
    </row>
    <row r="290" spans="1:10" ht="28.5" x14ac:dyDescent="0.2">
      <c r="A290" s="140" t="s">
        <v>1015</v>
      </c>
      <c r="B290" s="140" t="s">
        <v>1005</v>
      </c>
      <c r="C290" s="137">
        <v>2</v>
      </c>
      <c r="D290" s="138">
        <v>831.3</v>
      </c>
      <c r="E290" s="138">
        <f t="shared" si="42"/>
        <v>1662.6</v>
      </c>
      <c r="F290" s="137">
        <v>8</v>
      </c>
      <c r="G290" s="172">
        <f t="shared" si="38"/>
        <v>0.1</v>
      </c>
      <c r="H290" s="138">
        <f t="shared" si="37"/>
        <v>166.26</v>
      </c>
      <c r="I290" s="112"/>
      <c r="J290" s="112"/>
    </row>
    <row r="291" spans="1:10" ht="57" x14ac:dyDescent="0.2">
      <c r="A291" s="140" t="s">
        <v>1016</v>
      </c>
      <c r="B291" s="140" t="s">
        <v>997</v>
      </c>
      <c r="C291" s="137">
        <v>1</v>
      </c>
      <c r="D291" s="138">
        <v>856.72</v>
      </c>
      <c r="E291" s="138">
        <f t="shared" si="42"/>
        <v>856.72</v>
      </c>
      <c r="F291" s="137">
        <v>8</v>
      </c>
      <c r="G291" s="172">
        <f t="shared" si="38"/>
        <v>0.1</v>
      </c>
      <c r="H291" s="138">
        <f t="shared" si="37"/>
        <v>85.672000000000011</v>
      </c>
      <c r="I291" s="112"/>
      <c r="J291" s="112"/>
    </row>
    <row r="292" spans="1:10" ht="57" x14ac:dyDescent="0.2">
      <c r="A292" s="140" t="s">
        <v>1181</v>
      </c>
      <c r="B292" s="140" t="s">
        <v>997</v>
      </c>
      <c r="C292" s="137">
        <v>2</v>
      </c>
      <c r="D292" s="142">
        <v>336.19</v>
      </c>
      <c r="E292" s="138">
        <f t="shared" si="42"/>
        <v>672.38</v>
      </c>
      <c r="F292" s="137">
        <v>8</v>
      </c>
      <c r="G292" s="172">
        <f t="shared" si="38"/>
        <v>0.1</v>
      </c>
      <c r="H292" s="138">
        <f t="shared" si="37"/>
        <v>67.238</v>
      </c>
      <c r="I292" s="112"/>
      <c r="J292" s="112"/>
    </row>
    <row r="293" spans="1:10" ht="28.5" x14ac:dyDescent="0.2">
      <c r="A293" s="136" t="s">
        <v>881</v>
      </c>
      <c r="B293" s="136" t="s">
        <v>1064</v>
      </c>
      <c r="C293" s="137">
        <v>1</v>
      </c>
      <c r="D293" s="138">
        <v>125.9</v>
      </c>
      <c r="E293" s="138">
        <f t="shared" si="42"/>
        <v>125.9</v>
      </c>
      <c r="F293" s="137">
        <v>8</v>
      </c>
      <c r="G293" s="172">
        <f t="shared" si="38"/>
        <v>0.1</v>
      </c>
      <c r="H293" s="138">
        <f t="shared" si="37"/>
        <v>12.590000000000002</v>
      </c>
      <c r="I293" s="112"/>
      <c r="J293" s="112"/>
    </row>
    <row r="294" spans="1:10" ht="30" customHeight="1" x14ac:dyDescent="0.2">
      <c r="A294" s="136" t="s">
        <v>1134</v>
      </c>
      <c r="B294" s="136" t="s">
        <v>1005</v>
      </c>
      <c r="C294" s="137">
        <v>1</v>
      </c>
      <c r="D294" s="138">
        <v>1859.14</v>
      </c>
      <c r="E294" s="138">
        <f>C294*D294</f>
        <v>1859.14</v>
      </c>
      <c r="F294" s="137">
        <v>8</v>
      </c>
      <c r="G294" s="172">
        <f t="shared" si="38"/>
        <v>0.1</v>
      </c>
      <c r="H294" s="138">
        <f t="shared" si="37"/>
        <v>185.91400000000002</v>
      </c>
      <c r="I294" s="112"/>
      <c r="J294" s="112"/>
    </row>
    <row r="295" spans="1:10" ht="36" customHeight="1" x14ac:dyDescent="0.2">
      <c r="A295" s="136" t="s">
        <v>986</v>
      </c>
      <c r="B295" s="136" t="s">
        <v>1135</v>
      </c>
      <c r="C295" s="137">
        <v>1</v>
      </c>
      <c r="D295" s="138">
        <v>476.19</v>
      </c>
      <c r="E295" s="138">
        <f>C295*D295</f>
        <v>476.19</v>
      </c>
      <c r="F295" s="137">
        <v>8</v>
      </c>
      <c r="G295" s="172">
        <f t="shared" si="38"/>
        <v>0.1</v>
      </c>
      <c r="H295" s="138">
        <f t="shared" si="37"/>
        <v>47.619</v>
      </c>
      <c r="I295" s="112"/>
      <c r="J295" s="112"/>
    </row>
    <row r="296" spans="1:10" ht="30" customHeight="1" x14ac:dyDescent="0.2">
      <c r="A296" s="136" t="s">
        <v>909</v>
      </c>
      <c r="B296" s="136" t="s">
        <v>1136</v>
      </c>
      <c r="C296" s="137">
        <v>4</v>
      </c>
      <c r="D296" s="138">
        <v>15.79</v>
      </c>
      <c r="E296" s="138">
        <f t="shared" si="34"/>
        <v>63.16</v>
      </c>
      <c r="F296" s="137">
        <v>8</v>
      </c>
      <c r="G296" s="172">
        <f t="shared" si="38"/>
        <v>0.1</v>
      </c>
      <c r="H296" s="138">
        <f t="shared" si="37"/>
        <v>6.3159999999999998</v>
      </c>
      <c r="I296" s="112"/>
      <c r="J296" s="112"/>
    </row>
    <row r="297" spans="1:10" ht="30" customHeight="1" x14ac:dyDescent="0.2">
      <c r="A297" s="136" t="s">
        <v>910</v>
      </c>
      <c r="B297" s="136" t="s">
        <v>1035</v>
      </c>
      <c r="C297" s="137">
        <v>4</v>
      </c>
      <c r="D297" s="138">
        <v>17.100000000000001</v>
      </c>
      <c r="E297" s="138">
        <f t="shared" si="34"/>
        <v>68.400000000000006</v>
      </c>
      <c r="F297" s="137">
        <v>8</v>
      </c>
      <c r="G297" s="172">
        <f t="shared" si="38"/>
        <v>0.1</v>
      </c>
      <c r="H297" s="138">
        <f t="shared" si="37"/>
        <v>6.8400000000000007</v>
      </c>
      <c r="I297" s="112"/>
      <c r="J297" s="112"/>
    </row>
    <row r="298" spans="1:10" ht="30" customHeight="1" x14ac:dyDescent="0.2">
      <c r="A298" s="136" t="s">
        <v>911</v>
      </c>
      <c r="B298" s="136" t="s">
        <v>1137</v>
      </c>
      <c r="C298" s="137">
        <v>4</v>
      </c>
      <c r="D298" s="138">
        <v>19.739999999999998</v>
      </c>
      <c r="E298" s="138">
        <f t="shared" si="34"/>
        <v>78.959999999999994</v>
      </c>
      <c r="F298" s="137">
        <v>8</v>
      </c>
      <c r="G298" s="172">
        <f t="shared" si="38"/>
        <v>0.1</v>
      </c>
      <c r="H298" s="138">
        <f t="shared" si="37"/>
        <v>7.8959999999999999</v>
      </c>
      <c r="I298" s="112"/>
      <c r="J298" s="112"/>
    </row>
    <row r="299" spans="1:10" ht="30" customHeight="1" x14ac:dyDescent="0.2">
      <c r="A299" s="140" t="s">
        <v>882</v>
      </c>
      <c r="B299" s="140" t="s">
        <v>1023</v>
      </c>
      <c r="C299" s="137">
        <v>7</v>
      </c>
      <c r="D299" s="138">
        <v>13.9</v>
      </c>
      <c r="E299" s="138">
        <f t="shared" si="34"/>
        <v>97.3</v>
      </c>
      <c r="F299" s="137">
        <v>8</v>
      </c>
      <c r="G299" s="172">
        <f t="shared" si="38"/>
        <v>0.1</v>
      </c>
      <c r="H299" s="138">
        <f t="shared" si="37"/>
        <v>9.73</v>
      </c>
      <c r="I299" s="112"/>
      <c r="J299" s="112"/>
    </row>
    <row r="300" spans="1:10" ht="30" customHeight="1" x14ac:dyDescent="0.2">
      <c r="A300" s="140" t="s">
        <v>883</v>
      </c>
      <c r="B300" s="140" t="s">
        <v>997</v>
      </c>
      <c r="C300" s="137">
        <v>7</v>
      </c>
      <c r="D300" s="138">
        <v>19.690000000000001</v>
      </c>
      <c r="E300" s="138">
        <f t="shared" si="34"/>
        <v>137.83000000000001</v>
      </c>
      <c r="F300" s="137">
        <v>8</v>
      </c>
      <c r="G300" s="172">
        <f t="shared" si="38"/>
        <v>0.1</v>
      </c>
      <c r="H300" s="138">
        <f t="shared" si="37"/>
        <v>13.783000000000001</v>
      </c>
      <c r="I300" s="112"/>
      <c r="J300" s="112"/>
    </row>
    <row r="301" spans="1:10" ht="30" customHeight="1" x14ac:dyDescent="0.2">
      <c r="A301" s="136" t="s">
        <v>912</v>
      </c>
      <c r="B301" s="136" t="s">
        <v>1138</v>
      </c>
      <c r="C301" s="137">
        <v>14</v>
      </c>
      <c r="D301" s="138">
        <v>25</v>
      </c>
      <c r="E301" s="138">
        <f t="shared" si="34"/>
        <v>350</v>
      </c>
      <c r="F301" s="137">
        <v>8</v>
      </c>
      <c r="G301" s="172">
        <f t="shared" si="38"/>
        <v>0.1</v>
      </c>
      <c r="H301" s="138">
        <f t="shared" si="37"/>
        <v>35</v>
      </c>
      <c r="I301" s="112"/>
      <c r="J301" s="112"/>
    </row>
    <row r="302" spans="1:10" ht="30" customHeight="1" x14ac:dyDescent="0.2">
      <c r="A302" s="136" t="s">
        <v>1140</v>
      </c>
      <c r="B302" s="136" t="s">
        <v>1139</v>
      </c>
      <c r="C302" s="137">
        <v>14</v>
      </c>
      <c r="D302" s="138">
        <v>24.99</v>
      </c>
      <c r="E302" s="138">
        <f t="shared" si="34"/>
        <v>349.85999999999996</v>
      </c>
      <c r="F302" s="137">
        <v>8</v>
      </c>
      <c r="G302" s="172">
        <f t="shared" si="38"/>
        <v>0.1</v>
      </c>
      <c r="H302" s="138">
        <f t="shared" si="37"/>
        <v>34.985999999999997</v>
      </c>
      <c r="I302" s="112"/>
      <c r="J302" s="112"/>
    </row>
    <row r="303" spans="1:10" ht="30" customHeight="1" x14ac:dyDescent="0.2">
      <c r="A303" s="136" t="s">
        <v>1074</v>
      </c>
      <c r="B303" s="140" t="s">
        <v>1005</v>
      </c>
      <c r="C303" s="137">
        <v>2</v>
      </c>
      <c r="D303" s="138">
        <v>499.7</v>
      </c>
      <c r="E303" s="138">
        <f t="shared" si="34"/>
        <v>999.4</v>
      </c>
      <c r="F303" s="137">
        <v>8</v>
      </c>
      <c r="G303" s="172">
        <f t="shared" si="38"/>
        <v>0.1</v>
      </c>
      <c r="H303" s="138">
        <f t="shared" si="37"/>
        <v>99.94</v>
      </c>
      <c r="I303" s="112"/>
      <c r="J303" s="112"/>
    </row>
    <row r="304" spans="1:10" ht="30" customHeight="1" x14ac:dyDescent="0.2">
      <c r="A304" s="136" t="s">
        <v>913</v>
      </c>
      <c r="B304" s="136" t="s">
        <v>1141</v>
      </c>
      <c r="C304" s="137">
        <f t="shared" ref="C304:C309" si="43">4*10</f>
        <v>40</v>
      </c>
      <c r="D304" s="138">
        <v>5.9</v>
      </c>
      <c r="E304" s="138">
        <f t="shared" si="34"/>
        <v>236</v>
      </c>
      <c r="F304" s="137">
        <v>8</v>
      </c>
      <c r="G304" s="172">
        <f t="shared" si="38"/>
        <v>0.1</v>
      </c>
      <c r="H304" s="138">
        <f t="shared" si="37"/>
        <v>23.6</v>
      </c>
      <c r="I304" s="112"/>
      <c r="J304" s="112"/>
    </row>
    <row r="305" spans="1:11" ht="30" customHeight="1" x14ac:dyDescent="0.2">
      <c r="A305" s="136" t="s">
        <v>914</v>
      </c>
      <c r="B305" s="136" t="s">
        <v>1142</v>
      </c>
      <c r="C305" s="137">
        <f t="shared" si="43"/>
        <v>40</v>
      </c>
      <c r="D305" s="138">
        <v>9.9</v>
      </c>
      <c r="E305" s="138">
        <f t="shared" si="34"/>
        <v>396</v>
      </c>
      <c r="F305" s="137">
        <v>8</v>
      </c>
      <c r="G305" s="172">
        <f t="shared" si="38"/>
        <v>0.1</v>
      </c>
      <c r="H305" s="138">
        <f t="shared" si="37"/>
        <v>39.6</v>
      </c>
      <c r="I305" s="112"/>
      <c r="J305" s="112"/>
    </row>
    <row r="306" spans="1:11" ht="30" customHeight="1" x14ac:dyDescent="0.2">
      <c r="A306" s="136" t="s">
        <v>915</v>
      </c>
      <c r="B306" s="136" t="s">
        <v>1143</v>
      </c>
      <c r="C306" s="137">
        <f t="shared" si="43"/>
        <v>40</v>
      </c>
      <c r="D306" s="138">
        <v>28.99</v>
      </c>
      <c r="E306" s="138">
        <f t="shared" si="34"/>
        <v>1159.5999999999999</v>
      </c>
      <c r="F306" s="137">
        <v>8</v>
      </c>
      <c r="G306" s="172">
        <f t="shared" si="38"/>
        <v>0.1</v>
      </c>
      <c r="H306" s="138">
        <f t="shared" si="37"/>
        <v>115.96</v>
      </c>
      <c r="I306" s="112"/>
      <c r="J306" s="112"/>
    </row>
    <row r="307" spans="1:11" ht="30" customHeight="1" x14ac:dyDescent="0.2">
      <c r="A307" s="136" t="s">
        <v>1147</v>
      </c>
      <c r="B307" s="136" t="s">
        <v>1145</v>
      </c>
      <c r="C307" s="137">
        <f t="shared" si="43"/>
        <v>40</v>
      </c>
      <c r="D307" s="138">
        <v>11.76</v>
      </c>
      <c r="E307" s="138">
        <f t="shared" si="34"/>
        <v>470.4</v>
      </c>
      <c r="F307" s="137">
        <v>8</v>
      </c>
      <c r="G307" s="172">
        <f t="shared" si="38"/>
        <v>0.1</v>
      </c>
      <c r="H307" s="138">
        <f t="shared" si="37"/>
        <v>47.04</v>
      </c>
      <c r="I307" s="112"/>
      <c r="J307" s="112"/>
    </row>
    <row r="308" spans="1:11" ht="30" customHeight="1" x14ac:dyDescent="0.2">
      <c r="A308" s="136" t="s">
        <v>1148</v>
      </c>
      <c r="B308" s="136" t="s">
        <v>1146</v>
      </c>
      <c r="C308" s="137">
        <f t="shared" si="43"/>
        <v>40</v>
      </c>
      <c r="D308" s="138">
        <v>16.05</v>
      </c>
      <c r="E308" s="138">
        <f t="shared" si="34"/>
        <v>642</v>
      </c>
      <c r="F308" s="137">
        <v>8</v>
      </c>
      <c r="G308" s="172">
        <f t="shared" si="38"/>
        <v>0.1</v>
      </c>
      <c r="H308" s="138">
        <f t="shared" si="37"/>
        <v>64.2</v>
      </c>
      <c r="I308" s="112"/>
      <c r="J308" s="112"/>
    </row>
    <row r="309" spans="1:11" ht="30" customHeight="1" x14ac:dyDescent="0.2">
      <c r="A309" s="136" t="s">
        <v>1149</v>
      </c>
      <c r="B309" s="136" t="s">
        <v>1144</v>
      </c>
      <c r="C309" s="137">
        <f t="shared" si="43"/>
        <v>40</v>
      </c>
      <c r="D309" s="138">
        <v>33.049999999999997</v>
      </c>
      <c r="E309" s="138">
        <f t="shared" si="34"/>
        <v>1322</v>
      </c>
      <c r="F309" s="137">
        <v>8</v>
      </c>
      <c r="G309" s="172">
        <f t="shared" si="38"/>
        <v>0.1</v>
      </c>
      <c r="H309" s="138">
        <f t="shared" si="37"/>
        <v>132.20000000000002</v>
      </c>
      <c r="I309" s="112"/>
      <c r="J309" s="112"/>
    </row>
    <row r="310" spans="1:11" ht="30" customHeight="1" x14ac:dyDescent="0.2">
      <c r="A310" s="136" t="s">
        <v>916</v>
      </c>
      <c r="B310" s="136" t="s">
        <v>1150</v>
      </c>
      <c r="C310" s="137">
        <v>1</v>
      </c>
      <c r="D310" s="138">
        <v>272.97000000000003</v>
      </c>
      <c r="E310" s="138">
        <f t="shared" si="34"/>
        <v>272.97000000000003</v>
      </c>
      <c r="F310" s="137">
        <v>8</v>
      </c>
      <c r="G310" s="172">
        <f t="shared" si="38"/>
        <v>0.1</v>
      </c>
      <c r="H310" s="137">
        <f t="shared" si="37"/>
        <v>27.297000000000004</v>
      </c>
      <c r="I310" s="112"/>
      <c r="J310" s="112"/>
    </row>
    <row r="311" spans="1:11" ht="30" customHeight="1" x14ac:dyDescent="0.2">
      <c r="A311" s="140" t="s">
        <v>1026</v>
      </c>
      <c r="B311" s="136" t="s">
        <v>1027</v>
      </c>
      <c r="C311" s="137">
        <v>7</v>
      </c>
      <c r="D311" s="142">
        <v>26</v>
      </c>
      <c r="E311" s="138">
        <f t="shared" ref="E311:E312" si="44">C311*D311</f>
        <v>182</v>
      </c>
      <c r="F311" s="137">
        <v>8</v>
      </c>
      <c r="G311" s="172">
        <f t="shared" si="38"/>
        <v>0.1</v>
      </c>
      <c r="H311" s="138">
        <f t="shared" si="37"/>
        <v>18.2</v>
      </c>
      <c r="I311" s="112"/>
      <c r="J311" s="112"/>
    </row>
    <row r="312" spans="1:11" ht="30" customHeight="1" x14ac:dyDescent="0.2">
      <c r="A312" s="140" t="s">
        <v>1028</v>
      </c>
      <c r="B312" s="140" t="s">
        <v>1034</v>
      </c>
      <c r="C312" s="141">
        <v>7</v>
      </c>
      <c r="D312" s="142">
        <v>33.130000000000003</v>
      </c>
      <c r="E312" s="142">
        <f t="shared" si="44"/>
        <v>231.91000000000003</v>
      </c>
      <c r="F312" s="137">
        <v>8</v>
      </c>
      <c r="G312" s="172">
        <f t="shared" si="38"/>
        <v>0.1</v>
      </c>
      <c r="H312" s="142">
        <f t="shared" si="37"/>
        <v>23.191000000000003</v>
      </c>
      <c r="I312" s="112"/>
      <c r="J312" s="112"/>
    </row>
    <row r="313" spans="1:11" ht="30" customHeight="1" x14ac:dyDescent="0.2">
      <c r="A313" s="260" t="s">
        <v>944</v>
      </c>
      <c r="B313" s="261"/>
      <c r="C313" s="262"/>
      <c r="D313" s="262"/>
      <c r="E313" s="262"/>
      <c r="F313" s="262"/>
      <c r="G313" s="262"/>
      <c r="H313" s="115">
        <f>SUM(E4:E312)</f>
        <v>118412.3</v>
      </c>
      <c r="I313" s="112"/>
      <c r="J313" s="112"/>
    </row>
    <row r="314" spans="1:11" ht="30" customHeight="1" x14ac:dyDescent="0.2">
      <c r="A314" s="260" t="s">
        <v>942</v>
      </c>
      <c r="B314" s="261"/>
      <c r="C314" s="262"/>
      <c r="D314" s="262"/>
      <c r="E314" s="262"/>
      <c r="F314" s="262"/>
      <c r="G314" s="262"/>
      <c r="H314" s="115">
        <f>SUM(H4:H312)</f>
        <v>11841.230000000012</v>
      </c>
      <c r="J314" s="116"/>
    </row>
    <row r="315" spans="1:11" ht="30" customHeight="1" x14ac:dyDescent="0.2">
      <c r="A315" s="260" t="s">
        <v>943</v>
      </c>
      <c r="B315" s="261"/>
      <c r="C315" s="262"/>
      <c r="D315" s="262"/>
      <c r="E315" s="262"/>
      <c r="F315" s="262"/>
      <c r="G315" s="262"/>
      <c r="H315" s="117">
        <f>H314/12</f>
        <v>986.76916666666773</v>
      </c>
      <c r="J315" s="118"/>
      <c r="K315" s="118"/>
    </row>
    <row r="316" spans="1:11" ht="45.75" customHeight="1" x14ac:dyDescent="0.2">
      <c r="A316" s="119" t="s">
        <v>917</v>
      </c>
      <c r="B316" s="263" t="s">
        <v>1051</v>
      </c>
      <c r="C316" s="264"/>
      <c r="D316" s="264"/>
      <c r="E316" s="264"/>
      <c r="F316" s="264"/>
      <c r="G316" s="265"/>
      <c r="H316" s="120">
        <f>H315+H313*0.25%</f>
        <v>1282.7999166666677</v>
      </c>
      <c r="I316" s="135"/>
      <c r="J316" s="118"/>
    </row>
    <row r="317" spans="1:11" ht="30" customHeight="1" thickBot="1" x14ac:dyDescent="0.25">
      <c r="A317" s="266" t="s">
        <v>941</v>
      </c>
      <c r="B317" s="267"/>
      <c r="C317" s="268"/>
      <c r="D317" s="268"/>
      <c r="E317" s="268"/>
      <c r="F317" s="268"/>
      <c r="G317" s="268"/>
      <c r="H317" s="121">
        <f>H316/(SUM(RESUMO!C11:C22)-1)</f>
        <v>44.23447988505751</v>
      </c>
      <c r="J317" s="118"/>
    </row>
    <row r="318" spans="1:11" ht="30" customHeight="1" x14ac:dyDescent="0.2">
      <c r="A318" s="109"/>
      <c r="B318" s="109"/>
      <c r="C318" s="122"/>
      <c r="D318" s="123"/>
      <c r="E318" s="114"/>
      <c r="F318" s="113"/>
      <c r="G318" s="124"/>
      <c r="H318" s="113"/>
    </row>
    <row r="319" spans="1:11" ht="30" customHeight="1" x14ac:dyDescent="0.2">
      <c r="A319" s="109"/>
      <c r="B319" s="109"/>
      <c r="C319" s="122"/>
      <c r="D319" s="123"/>
      <c r="E319" s="114"/>
      <c r="F319" s="113"/>
      <c r="G319" s="114"/>
      <c r="H319" s="113"/>
    </row>
    <row r="320" spans="1:11" ht="14.25" x14ac:dyDescent="0.2"/>
    <row r="321" ht="14.25" x14ac:dyDescent="0.2"/>
    <row r="322" ht="14.25" x14ac:dyDescent="0.2"/>
    <row r="323" ht="14.25" x14ac:dyDescent="0.2"/>
    <row r="324" ht="14.25" x14ac:dyDescent="0.2"/>
    <row r="325" ht="14.25" x14ac:dyDescent="0.2"/>
    <row r="326" ht="14.25" x14ac:dyDescent="0.2"/>
    <row r="327" ht="14.25" x14ac:dyDescent="0.2"/>
    <row r="328" ht="14.25" x14ac:dyDescent="0.2"/>
    <row r="329" ht="14.25" x14ac:dyDescent="0.2"/>
    <row r="330" ht="14.25" x14ac:dyDescent="0.2"/>
    <row r="331" ht="14.25" x14ac:dyDescent="0.2"/>
    <row r="332" ht="14.25" x14ac:dyDescent="0.2"/>
    <row r="333" ht="14.25" x14ac:dyDescent="0.2"/>
    <row r="334" ht="14.25" x14ac:dyDescent="0.2"/>
    <row r="335" ht="14.25" x14ac:dyDescent="0.2"/>
    <row r="336" ht="14.25" x14ac:dyDescent="0.2"/>
    <row r="337" ht="14.25" x14ac:dyDescent="0.2"/>
    <row r="338" ht="14.25" x14ac:dyDescent="0.2"/>
    <row r="339" ht="14.25" x14ac:dyDescent="0.2"/>
    <row r="340" ht="14.25" x14ac:dyDescent="0.2"/>
    <row r="341" ht="14.25" x14ac:dyDescent="0.2"/>
    <row r="342" ht="14.25" x14ac:dyDescent="0.2"/>
    <row r="343" ht="14.25" x14ac:dyDescent="0.2"/>
    <row r="344" ht="14.25" x14ac:dyDescent="0.2"/>
    <row r="345" ht="14.25" x14ac:dyDescent="0.2"/>
    <row r="346" ht="14.25" x14ac:dyDescent="0.2"/>
    <row r="347" ht="14.25" x14ac:dyDescent="0.2"/>
    <row r="348" ht="14.25" x14ac:dyDescent="0.2"/>
    <row r="349" ht="14.25" x14ac:dyDescent="0.2"/>
    <row r="350" ht="14.25" x14ac:dyDescent="0.2"/>
    <row r="351" ht="14.25" x14ac:dyDescent="0.2"/>
    <row r="352" ht="14.25" x14ac:dyDescent="0.2"/>
    <row r="353" ht="14.25" x14ac:dyDescent="0.2"/>
    <row r="354" ht="14.25" x14ac:dyDescent="0.2"/>
    <row r="355" ht="14.25" x14ac:dyDescent="0.2"/>
    <row r="356" ht="14.25" x14ac:dyDescent="0.2"/>
    <row r="357" ht="14.25" x14ac:dyDescent="0.2"/>
    <row r="358" ht="14.25" x14ac:dyDescent="0.2"/>
    <row r="359" ht="14.25" x14ac:dyDescent="0.2"/>
    <row r="360" ht="14.25" x14ac:dyDescent="0.2"/>
    <row r="361" ht="14.25" x14ac:dyDescent="0.2"/>
    <row r="362" ht="14.25" x14ac:dyDescent="0.2"/>
    <row r="363" ht="14.25" x14ac:dyDescent="0.2"/>
    <row r="364" ht="14.25" x14ac:dyDescent="0.2"/>
    <row r="365" ht="14.25" x14ac:dyDescent="0.2"/>
    <row r="366" ht="14.25" x14ac:dyDescent="0.2"/>
    <row r="367" ht="14.25" x14ac:dyDescent="0.2"/>
    <row r="368" ht="14.25" x14ac:dyDescent="0.2"/>
    <row r="369" ht="14.25" x14ac:dyDescent="0.2"/>
    <row r="370" ht="14.25" x14ac:dyDescent="0.2"/>
    <row r="371" ht="14.25" x14ac:dyDescent="0.2"/>
    <row r="372" ht="14.25" x14ac:dyDescent="0.2"/>
    <row r="373" ht="14.25" x14ac:dyDescent="0.2"/>
    <row r="374" ht="14.25" x14ac:dyDescent="0.2"/>
    <row r="375" ht="14.25" x14ac:dyDescent="0.2"/>
    <row r="376" ht="14.25" x14ac:dyDescent="0.2"/>
    <row r="377" ht="14.25" x14ac:dyDescent="0.2"/>
    <row r="378" ht="14.25" x14ac:dyDescent="0.2"/>
    <row r="379" ht="14.25" x14ac:dyDescent="0.2"/>
    <row r="380" ht="14.25" x14ac:dyDescent="0.2"/>
    <row r="381" ht="14.25" x14ac:dyDescent="0.2"/>
    <row r="382" ht="14.25" x14ac:dyDescent="0.2"/>
    <row r="383" ht="14.25" x14ac:dyDescent="0.2"/>
    <row r="384" ht="14.25" x14ac:dyDescent="0.2"/>
    <row r="385" ht="14.25" x14ac:dyDescent="0.2"/>
    <row r="386" ht="14.25" x14ac:dyDescent="0.2"/>
    <row r="387" ht="14.25" x14ac:dyDescent="0.2"/>
    <row r="388" ht="14.25" x14ac:dyDescent="0.2"/>
    <row r="389" ht="14.25" x14ac:dyDescent="0.2"/>
    <row r="390" ht="14.25" x14ac:dyDescent="0.2"/>
    <row r="391" ht="14.25" x14ac:dyDescent="0.2"/>
    <row r="392" ht="14.25" x14ac:dyDescent="0.2"/>
    <row r="393" ht="14.25" x14ac:dyDescent="0.2"/>
    <row r="394" ht="14.25" x14ac:dyDescent="0.2"/>
    <row r="395" ht="14.25" x14ac:dyDescent="0.2"/>
    <row r="396" ht="14.25" x14ac:dyDescent="0.2"/>
    <row r="397" ht="14.25" x14ac:dyDescent="0.2"/>
    <row r="398" ht="14.25" x14ac:dyDescent="0.2"/>
    <row r="399" ht="14.25" x14ac:dyDescent="0.2"/>
    <row r="400" ht="14.25" x14ac:dyDescent="0.2"/>
    <row r="401" ht="14.25" x14ac:dyDescent="0.2"/>
    <row r="402" ht="14.25" x14ac:dyDescent="0.2"/>
    <row r="403" ht="14.25" x14ac:dyDescent="0.2"/>
    <row r="404" ht="14.25" x14ac:dyDescent="0.2"/>
    <row r="405" ht="14.25" x14ac:dyDescent="0.2"/>
    <row r="406" ht="14.25" x14ac:dyDescent="0.2"/>
    <row r="407" ht="14.25" x14ac:dyDescent="0.2"/>
    <row r="408" ht="14.25" x14ac:dyDescent="0.2"/>
    <row r="409" ht="14.25" x14ac:dyDescent="0.2"/>
    <row r="410" ht="14.25" x14ac:dyDescent="0.2"/>
    <row r="411" ht="14.25" x14ac:dyDescent="0.2"/>
    <row r="412" ht="14.25" x14ac:dyDescent="0.2"/>
    <row r="413" ht="14.25" x14ac:dyDescent="0.2"/>
    <row r="414" ht="14.25" x14ac:dyDescent="0.2"/>
    <row r="415" ht="14.25" x14ac:dyDescent="0.2"/>
    <row r="416" ht="14.25" x14ac:dyDescent="0.2"/>
    <row r="417" ht="14.25" x14ac:dyDescent="0.2"/>
    <row r="418" ht="14.25" x14ac:dyDescent="0.2"/>
    <row r="419" ht="14.25" x14ac:dyDescent="0.2"/>
    <row r="420" ht="14.25" x14ac:dyDescent="0.2"/>
    <row r="421" ht="14.25" x14ac:dyDescent="0.2"/>
    <row r="422" ht="14.25" x14ac:dyDescent="0.2"/>
    <row r="423" ht="14.25" x14ac:dyDescent="0.2"/>
    <row r="424" ht="14.25" x14ac:dyDescent="0.2"/>
    <row r="425" ht="14.25" x14ac:dyDescent="0.2"/>
    <row r="426" ht="14.25" x14ac:dyDescent="0.2"/>
    <row r="427" ht="14.25" x14ac:dyDescent="0.2"/>
    <row r="428" ht="14.25" x14ac:dyDescent="0.2"/>
    <row r="429" ht="14.25" x14ac:dyDescent="0.2"/>
    <row r="430" ht="14.25" x14ac:dyDescent="0.2"/>
    <row r="431" ht="14.25" x14ac:dyDescent="0.2"/>
    <row r="432" ht="14.25" x14ac:dyDescent="0.2"/>
    <row r="433" ht="14.25" x14ac:dyDescent="0.2"/>
    <row r="434" ht="14.25" x14ac:dyDescent="0.2"/>
    <row r="435" ht="14.25" x14ac:dyDescent="0.2"/>
    <row r="436" ht="14.25" x14ac:dyDescent="0.2"/>
    <row r="437" ht="14.25" x14ac:dyDescent="0.2"/>
    <row r="438" ht="14.25" x14ac:dyDescent="0.2"/>
    <row r="439" ht="14.25" x14ac:dyDescent="0.2"/>
    <row r="440" ht="14.25" x14ac:dyDescent="0.2"/>
    <row r="441" ht="14.25" x14ac:dyDescent="0.2"/>
    <row r="442" ht="14.25" x14ac:dyDescent="0.2"/>
    <row r="443" ht="14.25" x14ac:dyDescent="0.2"/>
    <row r="444" ht="14.25" x14ac:dyDescent="0.2"/>
    <row r="445" ht="14.25" x14ac:dyDescent="0.2"/>
    <row r="446" ht="14.25" x14ac:dyDescent="0.2"/>
    <row r="447" ht="14.25" x14ac:dyDescent="0.2"/>
    <row r="448" ht="14.25" x14ac:dyDescent="0.2"/>
    <row r="449" ht="14.25" x14ac:dyDescent="0.2"/>
    <row r="450" ht="14.25" x14ac:dyDescent="0.2"/>
    <row r="451" ht="14.25" x14ac:dyDescent="0.2"/>
    <row r="452" ht="14.25" x14ac:dyDescent="0.2"/>
    <row r="453" ht="14.25" x14ac:dyDescent="0.2"/>
    <row r="454" ht="14.25" x14ac:dyDescent="0.2"/>
    <row r="455" ht="14.25" x14ac:dyDescent="0.2"/>
    <row r="456" ht="14.25" x14ac:dyDescent="0.2"/>
    <row r="457" ht="14.25" x14ac:dyDescent="0.2"/>
    <row r="458" ht="14.25" x14ac:dyDescent="0.2"/>
    <row r="459" ht="14.25" x14ac:dyDescent="0.2"/>
    <row r="460" ht="14.25" x14ac:dyDescent="0.2"/>
    <row r="461" ht="14.25" x14ac:dyDescent="0.2"/>
    <row r="462" ht="14.25" x14ac:dyDescent="0.2"/>
    <row r="463" ht="14.25" x14ac:dyDescent="0.2"/>
    <row r="464" ht="14.25" x14ac:dyDescent="0.2"/>
    <row r="465" ht="14.25" x14ac:dyDescent="0.2"/>
    <row r="466" ht="14.25" x14ac:dyDescent="0.2"/>
    <row r="467" ht="14.25" x14ac:dyDescent="0.2"/>
    <row r="468" ht="14.25" x14ac:dyDescent="0.2"/>
    <row r="469" ht="14.25" x14ac:dyDescent="0.2"/>
    <row r="470" ht="14.25" x14ac:dyDescent="0.2"/>
    <row r="471" ht="14.25" x14ac:dyDescent="0.2"/>
    <row r="472" ht="14.25" x14ac:dyDescent="0.2"/>
    <row r="473" ht="14.25" x14ac:dyDescent="0.2"/>
    <row r="474" ht="14.25" x14ac:dyDescent="0.2"/>
    <row r="475" ht="14.25" x14ac:dyDescent="0.2"/>
    <row r="476" ht="14.25" x14ac:dyDescent="0.2"/>
    <row r="477" ht="14.25" x14ac:dyDescent="0.2"/>
    <row r="478" ht="14.25" x14ac:dyDescent="0.2"/>
    <row r="479" ht="14.25" x14ac:dyDescent="0.2"/>
    <row r="480" ht="14.25" x14ac:dyDescent="0.2"/>
    <row r="481" ht="14.25" x14ac:dyDescent="0.2"/>
    <row r="482" ht="14.25" x14ac:dyDescent="0.2"/>
    <row r="483" ht="14.25" x14ac:dyDescent="0.2"/>
    <row r="484" ht="14.25" x14ac:dyDescent="0.2"/>
    <row r="485" ht="14.25" x14ac:dyDescent="0.2"/>
    <row r="486" ht="14.25" x14ac:dyDescent="0.2"/>
    <row r="487" ht="14.25" x14ac:dyDescent="0.2"/>
    <row r="488" ht="14.25" x14ac:dyDescent="0.2"/>
    <row r="489" ht="14.25" x14ac:dyDescent="0.2"/>
    <row r="490" ht="14.25" x14ac:dyDescent="0.2"/>
    <row r="491" ht="14.25" x14ac:dyDescent="0.2"/>
    <row r="492" ht="14.25" x14ac:dyDescent="0.2"/>
    <row r="493" ht="14.25" x14ac:dyDescent="0.2"/>
    <row r="494" ht="14.25" x14ac:dyDescent="0.2"/>
    <row r="495" ht="14.25" x14ac:dyDescent="0.2"/>
    <row r="496" ht="14.25" x14ac:dyDescent="0.2"/>
    <row r="497" ht="14.25" x14ac:dyDescent="0.2"/>
    <row r="498" ht="14.25" x14ac:dyDescent="0.2"/>
    <row r="499" ht="14.25" x14ac:dyDescent="0.2"/>
    <row r="500" ht="14.25" x14ac:dyDescent="0.2"/>
    <row r="501" ht="14.25" x14ac:dyDescent="0.2"/>
    <row r="502" ht="14.25" x14ac:dyDescent="0.2"/>
    <row r="503" ht="14.25" x14ac:dyDescent="0.2"/>
    <row r="504" ht="14.25" x14ac:dyDescent="0.2"/>
    <row r="505" ht="14.25" x14ac:dyDescent="0.2"/>
    <row r="506" ht="14.25" x14ac:dyDescent="0.2"/>
    <row r="507" ht="14.25" x14ac:dyDescent="0.2"/>
    <row r="508" ht="14.25" x14ac:dyDescent="0.2"/>
    <row r="509" ht="14.25" x14ac:dyDescent="0.2"/>
    <row r="510" ht="14.25" x14ac:dyDescent="0.2"/>
    <row r="511" ht="14.25" x14ac:dyDescent="0.2"/>
    <row r="512" ht="14.25" x14ac:dyDescent="0.2"/>
    <row r="513" ht="14.25" x14ac:dyDescent="0.2"/>
    <row r="514" ht="14.25" x14ac:dyDescent="0.2"/>
    <row r="515" ht="14.25" x14ac:dyDescent="0.2"/>
    <row r="516" ht="14.25" x14ac:dyDescent="0.2"/>
    <row r="517" ht="14.25" x14ac:dyDescent="0.2"/>
    <row r="518" ht="14.25" x14ac:dyDescent="0.2"/>
    <row r="519" ht="14.25" x14ac:dyDescent="0.2"/>
    <row r="520" ht="14.25" x14ac:dyDescent="0.2"/>
    <row r="521" ht="14.25" x14ac:dyDescent="0.2"/>
    <row r="522" ht="14.25" x14ac:dyDescent="0.2"/>
    <row r="523" ht="14.25" x14ac:dyDescent="0.2"/>
    <row r="524" ht="14.25" x14ac:dyDescent="0.2"/>
    <row r="525" ht="14.25" x14ac:dyDescent="0.2"/>
    <row r="526" ht="14.25" x14ac:dyDescent="0.2"/>
    <row r="527" ht="14.25" x14ac:dyDescent="0.2"/>
    <row r="528" ht="14.25" x14ac:dyDescent="0.2"/>
    <row r="529" ht="14.25" x14ac:dyDescent="0.2"/>
    <row r="530" ht="14.25" x14ac:dyDescent="0.2"/>
    <row r="531" ht="14.25" x14ac:dyDescent="0.2"/>
    <row r="532" ht="14.25" x14ac:dyDescent="0.2"/>
    <row r="533" ht="14.25" x14ac:dyDescent="0.2"/>
    <row r="534" ht="14.25" x14ac:dyDescent="0.2"/>
    <row r="535" ht="14.25" x14ac:dyDescent="0.2"/>
    <row r="536" ht="14.25" x14ac:dyDescent="0.2"/>
    <row r="537" ht="14.25" x14ac:dyDescent="0.2"/>
    <row r="538" ht="14.25" x14ac:dyDescent="0.2"/>
    <row r="539" ht="14.25" x14ac:dyDescent="0.2"/>
    <row r="540" ht="14.25" x14ac:dyDescent="0.2"/>
    <row r="541" ht="14.25" x14ac:dyDescent="0.2"/>
    <row r="542" ht="14.25" x14ac:dyDescent="0.2"/>
    <row r="543" ht="14.25" x14ac:dyDescent="0.2"/>
    <row r="544" ht="14.25" x14ac:dyDescent="0.2"/>
    <row r="545" ht="14.25" x14ac:dyDescent="0.2"/>
    <row r="546" ht="14.25" x14ac:dyDescent="0.2"/>
    <row r="547" ht="14.25" x14ac:dyDescent="0.2"/>
    <row r="548" ht="14.25" x14ac:dyDescent="0.2"/>
    <row r="549" ht="14.25" x14ac:dyDescent="0.2"/>
    <row r="550" ht="14.25" x14ac:dyDescent="0.2"/>
    <row r="551" ht="14.25" x14ac:dyDescent="0.2"/>
    <row r="552" ht="14.25" x14ac:dyDescent="0.2"/>
    <row r="553" ht="14.25" x14ac:dyDescent="0.2"/>
    <row r="554" ht="14.25" x14ac:dyDescent="0.2"/>
    <row r="555" ht="14.25" x14ac:dyDescent="0.2"/>
    <row r="556" ht="14.25" x14ac:dyDescent="0.2"/>
    <row r="557" ht="14.25" x14ac:dyDescent="0.2"/>
    <row r="558" ht="14.25" x14ac:dyDescent="0.2"/>
    <row r="559" ht="14.25" x14ac:dyDescent="0.2"/>
    <row r="560" ht="14.25" x14ac:dyDescent="0.2"/>
    <row r="561" ht="14.25" x14ac:dyDescent="0.2"/>
    <row r="562" ht="14.25" x14ac:dyDescent="0.2"/>
    <row r="563" ht="14.25" x14ac:dyDescent="0.2"/>
    <row r="564" ht="14.25" x14ac:dyDescent="0.2"/>
    <row r="565" ht="14.25" x14ac:dyDescent="0.2"/>
    <row r="566" ht="14.25" x14ac:dyDescent="0.2"/>
    <row r="567" ht="14.25" x14ac:dyDescent="0.2"/>
    <row r="568" ht="14.25" x14ac:dyDescent="0.2"/>
    <row r="569" ht="14.25" x14ac:dyDescent="0.2"/>
    <row r="570" ht="14.25" x14ac:dyDescent="0.2"/>
    <row r="571" ht="14.25" x14ac:dyDescent="0.2"/>
    <row r="572" ht="14.25" x14ac:dyDescent="0.2"/>
    <row r="573" ht="14.25" x14ac:dyDescent="0.2"/>
    <row r="574" ht="14.25" x14ac:dyDescent="0.2"/>
    <row r="575" ht="14.25" x14ac:dyDescent="0.2"/>
    <row r="576" ht="14.25" x14ac:dyDescent="0.2"/>
    <row r="577" ht="14.25" x14ac:dyDescent="0.2"/>
    <row r="578" ht="14.25" x14ac:dyDescent="0.2"/>
    <row r="579" ht="14.25" x14ac:dyDescent="0.2"/>
    <row r="580" ht="14.25" x14ac:dyDescent="0.2"/>
    <row r="581" ht="14.25" x14ac:dyDescent="0.2"/>
    <row r="582" ht="14.25" x14ac:dyDescent="0.2"/>
    <row r="583" ht="14.25" x14ac:dyDescent="0.2"/>
    <row r="584" ht="14.25" x14ac:dyDescent="0.2"/>
    <row r="585" ht="14.25" x14ac:dyDescent="0.2"/>
    <row r="586" ht="14.25" x14ac:dyDescent="0.2"/>
    <row r="587" ht="14.25" x14ac:dyDescent="0.2"/>
    <row r="588" ht="14.25" x14ac:dyDescent="0.2"/>
    <row r="589" ht="14.25" x14ac:dyDescent="0.2"/>
    <row r="590" ht="14.25" x14ac:dyDescent="0.2"/>
    <row r="591" ht="14.25" x14ac:dyDescent="0.2"/>
    <row r="592" ht="14.25" x14ac:dyDescent="0.2"/>
    <row r="593" ht="14.25" x14ac:dyDescent="0.2"/>
    <row r="594" ht="14.25" x14ac:dyDescent="0.2"/>
    <row r="595" ht="14.25" x14ac:dyDescent="0.2"/>
    <row r="596" ht="14.25" x14ac:dyDescent="0.2"/>
    <row r="597" ht="14.25" x14ac:dyDescent="0.2"/>
    <row r="598" ht="14.25" x14ac:dyDescent="0.2"/>
    <row r="599" ht="14.25" x14ac:dyDescent="0.2"/>
    <row r="600" ht="14.25" x14ac:dyDescent="0.2"/>
    <row r="601" ht="14.25" x14ac:dyDescent="0.2"/>
    <row r="602" ht="14.25" x14ac:dyDescent="0.2"/>
    <row r="603" ht="14.25" x14ac:dyDescent="0.2"/>
    <row r="604" ht="14.25" x14ac:dyDescent="0.2"/>
    <row r="605" ht="14.25" x14ac:dyDescent="0.2"/>
    <row r="606" ht="14.25" x14ac:dyDescent="0.2"/>
    <row r="607" ht="14.25" x14ac:dyDescent="0.2"/>
    <row r="608" ht="14.25" x14ac:dyDescent="0.2"/>
    <row r="609" ht="14.25" x14ac:dyDescent="0.2"/>
    <row r="610" ht="14.25" x14ac:dyDescent="0.2"/>
    <row r="611" ht="14.25" x14ac:dyDescent="0.2"/>
    <row r="612" ht="14.25" x14ac:dyDescent="0.2"/>
    <row r="613" ht="14.25" x14ac:dyDescent="0.2"/>
    <row r="614" ht="14.25" x14ac:dyDescent="0.2"/>
    <row r="615" ht="14.25" x14ac:dyDescent="0.2"/>
    <row r="616" ht="14.25" x14ac:dyDescent="0.2"/>
    <row r="617" ht="14.25" x14ac:dyDescent="0.2"/>
    <row r="618" ht="14.25" x14ac:dyDescent="0.2"/>
    <row r="619" ht="14.25" x14ac:dyDescent="0.2"/>
    <row r="620" ht="14.25" x14ac:dyDescent="0.2"/>
    <row r="621" ht="14.25" x14ac:dyDescent="0.2"/>
    <row r="622" ht="14.25" x14ac:dyDescent="0.2"/>
    <row r="623" ht="14.25" x14ac:dyDescent="0.2"/>
    <row r="624" ht="14.25" x14ac:dyDescent="0.2"/>
    <row r="625" ht="14.25" x14ac:dyDescent="0.2"/>
    <row r="626" ht="14.25" x14ac:dyDescent="0.2"/>
    <row r="627" ht="14.25" x14ac:dyDescent="0.2"/>
    <row r="628" ht="14.25" x14ac:dyDescent="0.2"/>
    <row r="629" ht="14.25" x14ac:dyDescent="0.2"/>
    <row r="630" ht="14.25" x14ac:dyDescent="0.2"/>
    <row r="631" ht="14.25" x14ac:dyDescent="0.2"/>
    <row r="632" ht="14.25" x14ac:dyDescent="0.2"/>
    <row r="633" ht="14.25" x14ac:dyDescent="0.2"/>
    <row r="634" ht="14.25" x14ac:dyDescent="0.2"/>
    <row r="635" ht="14.25" x14ac:dyDescent="0.2"/>
    <row r="636" ht="14.25" x14ac:dyDescent="0.2"/>
    <row r="637" ht="14.25" x14ac:dyDescent="0.2"/>
    <row r="638" ht="14.25" x14ac:dyDescent="0.2"/>
    <row r="639" ht="14.25" x14ac:dyDescent="0.2"/>
    <row r="640" ht="14.25" x14ac:dyDescent="0.2"/>
    <row r="641" ht="14.25" x14ac:dyDescent="0.2"/>
    <row r="642" ht="14.25" x14ac:dyDescent="0.2"/>
    <row r="643" ht="14.25" x14ac:dyDescent="0.2"/>
    <row r="644" ht="14.25" x14ac:dyDescent="0.2"/>
    <row r="645" ht="14.25" x14ac:dyDescent="0.2"/>
    <row r="646" ht="14.25" x14ac:dyDescent="0.2"/>
    <row r="647" ht="14.25" x14ac:dyDescent="0.2"/>
    <row r="648" ht="14.25" x14ac:dyDescent="0.2"/>
    <row r="649" ht="14.25" x14ac:dyDescent="0.2"/>
    <row r="650" ht="14.25" x14ac:dyDescent="0.2"/>
    <row r="651" ht="14.25" x14ac:dyDescent="0.2"/>
    <row r="652" ht="14.25" x14ac:dyDescent="0.2"/>
    <row r="653" ht="14.25" x14ac:dyDescent="0.2"/>
    <row r="654" ht="14.25" x14ac:dyDescent="0.2"/>
    <row r="655" ht="14.25" x14ac:dyDescent="0.2"/>
    <row r="656" ht="14.25" x14ac:dyDescent="0.2"/>
    <row r="657" ht="14.25" x14ac:dyDescent="0.2"/>
    <row r="658" ht="14.25" x14ac:dyDescent="0.2"/>
    <row r="659" ht="14.25" x14ac:dyDescent="0.2"/>
    <row r="660" ht="14.25" x14ac:dyDescent="0.2"/>
    <row r="661" ht="14.25" x14ac:dyDescent="0.2"/>
    <row r="662" ht="14.25" x14ac:dyDescent="0.2"/>
    <row r="663" ht="14.25" x14ac:dyDescent="0.2"/>
    <row r="664" ht="14.25" x14ac:dyDescent="0.2"/>
    <row r="665" ht="14.25" x14ac:dyDescent="0.2"/>
    <row r="666" ht="14.25" x14ac:dyDescent="0.2"/>
    <row r="667" ht="14.25" x14ac:dyDescent="0.2"/>
    <row r="668" ht="14.25" x14ac:dyDescent="0.2"/>
    <row r="669" ht="14.25" x14ac:dyDescent="0.2"/>
    <row r="670" ht="14.25" x14ac:dyDescent="0.2"/>
    <row r="671" ht="14.25" x14ac:dyDescent="0.2"/>
    <row r="672" ht="14.25" x14ac:dyDescent="0.2"/>
    <row r="673" ht="14.25" x14ac:dyDescent="0.2"/>
    <row r="674" ht="14.25" x14ac:dyDescent="0.2"/>
    <row r="675" ht="14.25" x14ac:dyDescent="0.2"/>
    <row r="676" ht="14.25" x14ac:dyDescent="0.2"/>
    <row r="677" ht="14.25" x14ac:dyDescent="0.2"/>
    <row r="678" ht="14.25" x14ac:dyDescent="0.2"/>
    <row r="679" ht="14.25" x14ac:dyDescent="0.2"/>
    <row r="680" ht="14.25" x14ac:dyDescent="0.2"/>
    <row r="681" ht="14.25" x14ac:dyDescent="0.2"/>
    <row r="682" ht="14.25" x14ac:dyDescent="0.2"/>
    <row r="683" ht="14.25" x14ac:dyDescent="0.2"/>
    <row r="684" ht="14.25" x14ac:dyDescent="0.2"/>
    <row r="685" ht="14.25" x14ac:dyDescent="0.2"/>
    <row r="686" ht="14.25" x14ac:dyDescent="0.2"/>
    <row r="687" ht="14.25" x14ac:dyDescent="0.2"/>
    <row r="688" ht="14.25" x14ac:dyDescent="0.2"/>
    <row r="689" ht="14.25" x14ac:dyDescent="0.2"/>
    <row r="690" ht="14.25" x14ac:dyDescent="0.2"/>
    <row r="691" ht="14.25" x14ac:dyDescent="0.2"/>
    <row r="692" ht="14.25" x14ac:dyDescent="0.2"/>
    <row r="693" ht="14.25" x14ac:dyDescent="0.2"/>
    <row r="694" ht="14.25" x14ac:dyDescent="0.2"/>
    <row r="695" ht="14.25" x14ac:dyDescent="0.2"/>
    <row r="696" ht="14.25" x14ac:dyDescent="0.2"/>
    <row r="697" ht="14.25" x14ac:dyDescent="0.2"/>
    <row r="698" ht="14.25" x14ac:dyDescent="0.2"/>
    <row r="699" ht="14.25" x14ac:dyDescent="0.2"/>
    <row r="700" ht="14.25" x14ac:dyDescent="0.2"/>
    <row r="701" ht="14.25" x14ac:dyDescent="0.2"/>
    <row r="702" ht="14.25" x14ac:dyDescent="0.2"/>
    <row r="703" ht="14.25" x14ac:dyDescent="0.2"/>
    <row r="704" ht="14.25" x14ac:dyDescent="0.2"/>
    <row r="705" ht="14.25" x14ac:dyDescent="0.2"/>
    <row r="706" ht="14.25" x14ac:dyDescent="0.2"/>
    <row r="707" ht="14.25" x14ac:dyDescent="0.2"/>
    <row r="708" ht="14.25" x14ac:dyDescent="0.2"/>
    <row r="709" ht="14.25" x14ac:dyDescent="0.2"/>
    <row r="710" ht="14.25" x14ac:dyDescent="0.2"/>
    <row r="711" ht="14.25" x14ac:dyDescent="0.2"/>
    <row r="712" ht="14.25" x14ac:dyDescent="0.2"/>
    <row r="713" ht="14.25" x14ac:dyDescent="0.2"/>
    <row r="714" ht="14.25" x14ac:dyDescent="0.2"/>
    <row r="715" ht="14.25" x14ac:dyDescent="0.2"/>
    <row r="716" ht="14.25" x14ac:dyDescent="0.2"/>
    <row r="717" ht="14.25" x14ac:dyDescent="0.2"/>
    <row r="718" ht="14.25" x14ac:dyDescent="0.2"/>
    <row r="719" ht="14.25" x14ac:dyDescent="0.2"/>
    <row r="720" ht="14.25" x14ac:dyDescent="0.2"/>
    <row r="721" ht="14.25" x14ac:dyDescent="0.2"/>
    <row r="722" ht="14.25" x14ac:dyDescent="0.2"/>
    <row r="723" ht="14.25" x14ac:dyDescent="0.2"/>
    <row r="724" ht="14.25" x14ac:dyDescent="0.2"/>
    <row r="725" ht="14.25" x14ac:dyDescent="0.2"/>
    <row r="726" ht="14.25" x14ac:dyDescent="0.2"/>
    <row r="727" ht="14.25" x14ac:dyDescent="0.2"/>
    <row r="728" ht="14.25" x14ac:dyDescent="0.2"/>
    <row r="729" ht="14.25" x14ac:dyDescent="0.2"/>
    <row r="730" ht="14.25" x14ac:dyDescent="0.2"/>
    <row r="731" ht="14.25" x14ac:dyDescent="0.2"/>
    <row r="732" ht="14.25" x14ac:dyDescent="0.2"/>
    <row r="733" ht="14.25" x14ac:dyDescent="0.2"/>
    <row r="734" ht="14.25" x14ac:dyDescent="0.2"/>
    <row r="735" ht="14.25" x14ac:dyDescent="0.2"/>
    <row r="736" ht="14.25" x14ac:dyDescent="0.2"/>
    <row r="737" ht="14.25" x14ac:dyDescent="0.2"/>
    <row r="738" ht="14.25" x14ac:dyDescent="0.2"/>
    <row r="739" ht="14.25" x14ac:dyDescent="0.2"/>
    <row r="740" ht="14.25" x14ac:dyDescent="0.2"/>
    <row r="741" ht="14.25" x14ac:dyDescent="0.2"/>
    <row r="742" ht="14.25" x14ac:dyDescent="0.2"/>
    <row r="743" ht="14.25" x14ac:dyDescent="0.2"/>
    <row r="744" ht="14.25" x14ac:dyDescent="0.2"/>
    <row r="745" ht="14.25" x14ac:dyDescent="0.2"/>
    <row r="746" ht="14.25" x14ac:dyDescent="0.2"/>
    <row r="747" ht="14.25" x14ac:dyDescent="0.2"/>
    <row r="748" ht="14.25" x14ac:dyDescent="0.2"/>
    <row r="749" ht="14.25" x14ac:dyDescent="0.2"/>
    <row r="750" ht="14.25" x14ac:dyDescent="0.2"/>
    <row r="751" ht="14.25" x14ac:dyDescent="0.2"/>
    <row r="752" ht="14.25" x14ac:dyDescent="0.2"/>
    <row r="753" ht="14.25" x14ac:dyDescent="0.2"/>
    <row r="754" ht="14.25" x14ac:dyDescent="0.2"/>
    <row r="755" ht="14.25" x14ac:dyDescent="0.2"/>
    <row r="756" ht="14.25" x14ac:dyDescent="0.2"/>
    <row r="757" ht="14.25" x14ac:dyDescent="0.2"/>
    <row r="758" ht="14.25" x14ac:dyDescent="0.2"/>
    <row r="759" ht="14.25" x14ac:dyDescent="0.2"/>
    <row r="760" ht="14.25" x14ac:dyDescent="0.2"/>
    <row r="761" ht="14.25" x14ac:dyDescent="0.2"/>
    <row r="762" ht="14.25" x14ac:dyDescent="0.2"/>
    <row r="763" ht="14.25" x14ac:dyDescent="0.2"/>
    <row r="764" ht="14.25" x14ac:dyDescent="0.2"/>
    <row r="765" ht="14.25" x14ac:dyDescent="0.2"/>
    <row r="766" ht="14.25" x14ac:dyDescent="0.2"/>
    <row r="767" ht="14.25" x14ac:dyDescent="0.2"/>
    <row r="768" ht="14.25" x14ac:dyDescent="0.2"/>
    <row r="769" ht="14.25" x14ac:dyDescent="0.2"/>
    <row r="770" ht="14.25" x14ac:dyDescent="0.2"/>
    <row r="771" ht="14.25" x14ac:dyDescent="0.2"/>
    <row r="772" ht="14.25" x14ac:dyDescent="0.2"/>
    <row r="773" ht="14.25" x14ac:dyDescent="0.2"/>
    <row r="774" ht="14.25" x14ac:dyDescent="0.2"/>
    <row r="775" ht="14.25" x14ac:dyDescent="0.2"/>
    <row r="776" ht="14.25" x14ac:dyDescent="0.2"/>
    <row r="777" ht="14.25" x14ac:dyDescent="0.2"/>
    <row r="778" ht="14.25" x14ac:dyDescent="0.2"/>
    <row r="779" ht="14.25" x14ac:dyDescent="0.2"/>
    <row r="780" ht="14.25" x14ac:dyDescent="0.2"/>
    <row r="781" ht="14.25" x14ac:dyDescent="0.2"/>
    <row r="782" ht="14.25" x14ac:dyDescent="0.2"/>
    <row r="783" ht="14.25" x14ac:dyDescent="0.2"/>
    <row r="784" ht="14.25" x14ac:dyDescent="0.2"/>
    <row r="785" ht="14.25" x14ac:dyDescent="0.2"/>
    <row r="786" ht="14.25" x14ac:dyDescent="0.2"/>
    <row r="787" ht="14.25" x14ac:dyDescent="0.2"/>
    <row r="788" ht="14.25" x14ac:dyDescent="0.2"/>
    <row r="789" ht="14.25" x14ac:dyDescent="0.2"/>
    <row r="790" ht="14.25" x14ac:dyDescent="0.2"/>
    <row r="791" ht="14.25" x14ac:dyDescent="0.2"/>
    <row r="792" ht="14.25" x14ac:dyDescent="0.2"/>
    <row r="793" ht="14.25" x14ac:dyDescent="0.2"/>
    <row r="794" ht="14.25" x14ac:dyDescent="0.2"/>
    <row r="795" ht="14.25" x14ac:dyDescent="0.2"/>
    <row r="796" ht="14.25" x14ac:dyDescent="0.2"/>
    <row r="797" ht="14.25" x14ac:dyDescent="0.2"/>
    <row r="798" ht="14.25" x14ac:dyDescent="0.2"/>
    <row r="799" ht="14.25" x14ac:dyDescent="0.2"/>
    <row r="800" ht="14.25" x14ac:dyDescent="0.2"/>
    <row r="801" ht="14.25" x14ac:dyDescent="0.2"/>
    <row r="802" ht="14.25" x14ac:dyDescent="0.2"/>
    <row r="803" ht="14.25" x14ac:dyDescent="0.2"/>
    <row r="804" ht="14.25" x14ac:dyDescent="0.2"/>
    <row r="805" ht="14.25" x14ac:dyDescent="0.2"/>
    <row r="806" ht="14.25" x14ac:dyDescent="0.2"/>
    <row r="807" ht="14.25" x14ac:dyDescent="0.2"/>
    <row r="808" ht="14.25" x14ac:dyDescent="0.2"/>
    <row r="809" ht="14.25" x14ac:dyDescent="0.2"/>
    <row r="810" ht="14.25" x14ac:dyDescent="0.2"/>
    <row r="811" ht="14.25" x14ac:dyDescent="0.2"/>
    <row r="812" ht="14.25" x14ac:dyDescent="0.2"/>
    <row r="813" ht="14.25" x14ac:dyDescent="0.2"/>
    <row r="814" ht="14.25" x14ac:dyDescent="0.2"/>
    <row r="815" ht="14.25" x14ac:dyDescent="0.2"/>
    <row r="816" ht="14.25" x14ac:dyDescent="0.2"/>
    <row r="817" ht="14.25" x14ac:dyDescent="0.2"/>
    <row r="818" ht="14.25" x14ac:dyDescent="0.2"/>
    <row r="819" ht="14.25" x14ac:dyDescent="0.2"/>
    <row r="820" ht="14.25" x14ac:dyDescent="0.2"/>
    <row r="821" ht="14.25" x14ac:dyDescent="0.2"/>
    <row r="822" ht="14.25" x14ac:dyDescent="0.2"/>
    <row r="823" ht="14.25" x14ac:dyDescent="0.2"/>
    <row r="824" ht="14.25" x14ac:dyDescent="0.2"/>
    <row r="825" ht="14.25" x14ac:dyDescent="0.2"/>
    <row r="826" ht="14.25" x14ac:dyDescent="0.2"/>
    <row r="827" ht="14.25" x14ac:dyDescent="0.2"/>
    <row r="828" ht="14.25" x14ac:dyDescent="0.2"/>
    <row r="829" ht="14.25" x14ac:dyDescent="0.2"/>
    <row r="830" ht="14.25" x14ac:dyDescent="0.2"/>
    <row r="831" ht="14.25" x14ac:dyDescent="0.2"/>
    <row r="832" ht="14.25" x14ac:dyDescent="0.2"/>
    <row r="833" ht="14.25" x14ac:dyDescent="0.2"/>
    <row r="834" ht="14.25" x14ac:dyDescent="0.2"/>
    <row r="835" ht="14.25" x14ac:dyDescent="0.2"/>
    <row r="836" ht="14.25" x14ac:dyDescent="0.2"/>
    <row r="837" ht="14.25" x14ac:dyDescent="0.2"/>
    <row r="838" ht="14.25" x14ac:dyDescent="0.2"/>
    <row r="839" ht="14.25" x14ac:dyDescent="0.2"/>
    <row r="840" ht="14.25" x14ac:dyDescent="0.2"/>
    <row r="841" ht="14.25" x14ac:dyDescent="0.2"/>
    <row r="842" ht="14.25" x14ac:dyDescent="0.2"/>
    <row r="843" ht="14.25" x14ac:dyDescent="0.2"/>
    <row r="844" ht="14.25" x14ac:dyDescent="0.2"/>
    <row r="845" ht="14.25" x14ac:dyDescent="0.2"/>
    <row r="846" ht="14.25" x14ac:dyDescent="0.2"/>
    <row r="847" ht="14.25" x14ac:dyDescent="0.2"/>
    <row r="848" ht="14.25" x14ac:dyDescent="0.2"/>
    <row r="849" ht="14.25" x14ac:dyDescent="0.2"/>
    <row r="850" ht="14.25" x14ac:dyDescent="0.2"/>
    <row r="851" ht="14.25" x14ac:dyDescent="0.2"/>
    <row r="852" ht="14.25" x14ac:dyDescent="0.2"/>
    <row r="853" ht="14.25" x14ac:dyDescent="0.2"/>
    <row r="854" ht="14.25" x14ac:dyDescent="0.2"/>
    <row r="855" ht="14.25" x14ac:dyDescent="0.2"/>
    <row r="856" ht="14.25" x14ac:dyDescent="0.2"/>
    <row r="857" ht="14.25" x14ac:dyDescent="0.2"/>
    <row r="858" ht="14.25" x14ac:dyDescent="0.2"/>
    <row r="859" ht="30" customHeight="1" x14ac:dyDescent="0.2"/>
    <row r="860" ht="27.75" customHeight="1" x14ac:dyDescent="0.2"/>
  </sheetData>
  <sheetProtection selectLockedCells="1" selectUnlockedCells="1"/>
  <mergeCells count="6">
    <mergeCell ref="A314:G314"/>
    <mergeCell ref="A315:G315"/>
    <mergeCell ref="B316:G316"/>
    <mergeCell ref="A317:G317"/>
    <mergeCell ref="A1:H1"/>
    <mergeCell ref="A313:G313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landscape" horizontalDpi="300" verticalDpi="300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7"/>
  <sheetViews>
    <sheetView view="pageBreakPreview" zoomScale="85" zoomScaleSheetLayoutView="85" workbookViewId="0">
      <selection activeCell="A18" sqref="A18"/>
    </sheetView>
  </sheetViews>
  <sheetFormatPr defaultRowHeight="15" customHeight="1" x14ac:dyDescent="0.2"/>
  <cols>
    <col min="1" max="1" width="41.625" style="108" customWidth="1"/>
    <col min="2" max="2" width="19.75" style="108" customWidth="1"/>
    <col min="3" max="3" width="9" style="108"/>
    <col min="4" max="4" width="11.375" style="108" customWidth="1"/>
    <col min="5" max="5" width="7.125" style="108" bestFit="1" customWidth="1"/>
    <col min="6" max="6" width="11.75" style="108" customWidth="1"/>
    <col min="7" max="16384" width="9" style="108"/>
  </cols>
  <sheetData>
    <row r="1" spans="1:6" ht="14.25" x14ac:dyDescent="0.2">
      <c r="A1" s="271" t="s">
        <v>937</v>
      </c>
      <c r="B1" s="271"/>
      <c r="C1" s="271"/>
      <c r="D1" s="271"/>
      <c r="E1" s="271"/>
      <c r="F1" s="271"/>
    </row>
    <row r="2" spans="1:6" ht="39" customHeight="1" x14ac:dyDescent="0.2">
      <c r="A2" s="125" t="s">
        <v>918</v>
      </c>
      <c r="B2" s="125" t="s">
        <v>919</v>
      </c>
      <c r="C2" s="125" t="s">
        <v>920</v>
      </c>
      <c r="D2" s="125" t="s">
        <v>921</v>
      </c>
      <c r="E2" s="125" t="s">
        <v>922</v>
      </c>
      <c r="F2" s="125" t="s">
        <v>923</v>
      </c>
    </row>
    <row r="3" spans="1:6" ht="25.5" x14ac:dyDescent="0.2">
      <c r="A3" s="126" t="s">
        <v>1161</v>
      </c>
      <c r="B3" s="127" t="s">
        <v>1164</v>
      </c>
      <c r="C3" s="128" t="s">
        <v>924</v>
      </c>
      <c r="D3" s="128">
        <v>4</v>
      </c>
      <c r="E3" s="128">
        <v>58.18</v>
      </c>
      <c r="F3" s="128">
        <f t="shared" ref="F3:F11" si="0">D3*E3</f>
        <v>232.72</v>
      </c>
    </row>
    <row r="4" spans="1:6" ht="14.25" x14ac:dyDescent="0.2">
      <c r="A4" s="126" t="s">
        <v>1162</v>
      </c>
      <c r="B4" s="129" t="s">
        <v>1005</v>
      </c>
      <c r="C4" s="128" t="s">
        <v>924</v>
      </c>
      <c r="D4" s="128">
        <v>8</v>
      </c>
      <c r="E4" s="128">
        <v>8.5500000000000007</v>
      </c>
      <c r="F4" s="128">
        <f t="shared" si="0"/>
        <v>68.400000000000006</v>
      </c>
    </row>
    <row r="5" spans="1:6" ht="27.75" customHeight="1" x14ac:dyDescent="0.2">
      <c r="A5" s="130" t="s">
        <v>925</v>
      </c>
      <c r="B5" s="129" t="s">
        <v>1163</v>
      </c>
      <c r="C5" s="128" t="s">
        <v>926</v>
      </c>
      <c r="D5" s="128">
        <v>10</v>
      </c>
      <c r="E5" s="128">
        <v>38.5</v>
      </c>
      <c r="F5" s="128">
        <f t="shared" si="0"/>
        <v>385</v>
      </c>
    </row>
    <row r="6" spans="1:6" ht="29.25" customHeight="1" x14ac:dyDescent="0.2">
      <c r="A6" s="126" t="s">
        <v>1168</v>
      </c>
      <c r="B6" s="129" t="s">
        <v>1165</v>
      </c>
      <c r="C6" s="128" t="s">
        <v>926</v>
      </c>
      <c r="D6" s="128">
        <v>8</v>
      </c>
      <c r="E6" s="128">
        <v>31.66</v>
      </c>
      <c r="F6" s="128">
        <f t="shared" si="0"/>
        <v>253.28</v>
      </c>
    </row>
    <row r="7" spans="1:6" ht="29.25" customHeight="1" x14ac:dyDescent="0.2">
      <c r="A7" s="126" t="s">
        <v>927</v>
      </c>
      <c r="B7" s="129" t="s">
        <v>1169</v>
      </c>
      <c r="C7" s="128" t="s">
        <v>926</v>
      </c>
      <c r="D7" s="128">
        <v>2</v>
      </c>
      <c r="E7" s="128">
        <v>50.25</v>
      </c>
      <c r="F7" s="128">
        <f t="shared" si="0"/>
        <v>100.5</v>
      </c>
    </row>
    <row r="8" spans="1:6" ht="24" customHeight="1" x14ac:dyDescent="0.2">
      <c r="A8" s="126" t="s">
        <v>928</v>
      </c>
      <c r="B8" s="129" t="s">
        <v>1170</v>
      </c>
      <c r="C8" s="128" t="s">
        <v>926</v>
      </c>
      <c r="D8" s="128">
        <v>2</v>
      </c>
      <c r="E8" s="128">
        <v>5.9</v>
      </c>
      <c r="F8" s="128">
        <f t="shared" si="0"/>
        <v>11.8</v>
      </c>
    </row>
    <row r="9" spans="1:6" ht="14.25" x14ac:dyDescent="0.2">
      <c r="A9" s="126" t="s">
        <v>929</v>
      </c>
      <c r="B9" s="129" t="s">
        <v>1171</v>
      </c>
      <c r="C9" s="128" t="s">
        <v>926</v>
      </c>
      <c r="D9" s="128">
        <v>2</v>
      </c>
      <c r="E9" s="128">
        <v>4.9000000000000004</v>
      </c>
      <c r="F9" s="128">
        <f t="shared" si="0"/>
        <v>9.8000000000000007</v>
      </c>
    </row>
    <row r="10" spans="1:6" ht="25.5" x14ac:dyDescent="0.2">
      <c r="A10" s="126" t="s">
        <v>1172</v>
      </c>
      <c r="B10" s="129" t="s">
        <v>1173</v>
      </c>
      <c r="C10" s="128" t="s">
        <v>926</v>
      </c>
      <c r="D10" s="128">
        <v>2</v>
      </c>
      <c r="E10" s="128">
        <v>12.9</v>
      </c>
      <c r="F10" s="128">
        <f t="shared" si="0"/>
        <v>25.8</v>
      </c>
    </row>
    <row r="11" spans="1:6" ht="14.25" x14ac:dyDescent="0.2">
      <c r="A11" s="126" t="s">
        <v>1175</v>
      </c>
      <c r="B11" s="129" t="s">
        <v>1174</v>
      </c>
      <c r="C11" s="128" t="s">
        <v>926</v>
      </c>
      <c r="D11" s="128">
        <v>1</v>
      </c>
      <c r="E11" s="128">
        <v>51</v>
      </c>
      <c r="F11" s="128">
        <f t="shared" si="0"/>
        <v>51</v>
      </c>
    </row>
    <row r="12" spans="1:6" ht="14.25" x14ac:dyDescent="0.2">
      <c r="A12" s="272" t="s">
        <v>930</v>
      </c>
      <c r="B12" s="272"/>
      <c r="C12" s="272"/>
      <c r="D12" s="272"/>
      <c r="E12" s="272"/>
      <c r="F12" s="131">
        <f>SUM(F3:F11)</f>
        <v>1138.3</v>
      </c>
    </row>
    <row r="13" spans="1:6" ht="14.25" x14ac:dyDescent="0.2">
      <c r="A13" s="270" t="s">
        <v>931</v>
      </c>
      <c r="B13" s="270"/>
      <c r="C13" s="270"/>
      <c r="D13" s="270"/>
      <c r="E13" s="270"/>
      <c r="F13" s="132">
        <f>F12/12</f>
        <v>94.858333333333334</v>
      </c>
    </row>
    <row r="14" spans="1:6" ht="14.25" x14ac:dyDescent="0.2"/>
    <row r="15" spans="1:6" ht="14.25" x14ac:dyDescent="0.2">
      <c r="A15" s="271" t="s">
        <v>936</v>
      </c>
      <c r="B15" s="271"/>
      <c r="C15" s="271"/>
      <c r="D15" s="271"/>
      <c r="E15" s="271"/>
      <c r="F15" s="271"/>
    </row>
    <row r="16" spans="1:6" ht="38.25" x14ac:dyDescent="0.2">
      <c r="A16" s="125" t="s">
        <v>918</v>
      </c>
      <c r="B16" s="125" t="s">
        <v>919</v>
      </c>
      <c r="C16" s="125" t="s">
        <v>920</v>
      </c>
      <c r="D16" s="125" t="s">
        <v>921</v>
      </c>
      <c r="E16" s="125" t="s">
        <v>922</v>
      </c>
      <c r="F16" s="125" t="s">
        <v>923</v>
      </c>
    </row>
    <row r="17" spans="1:6" ht="25.5" x14ac:dyDescent="0.2">
      <c r="A17" s="126" t="s">
        <v>1176</v>
      </c>
      <c r="B17" s="129" t="s">
        <v>997</v>
      </c>
      <c r="C17" s="128" t="s">
        <v>932</v>
      </c>
      <c r="D17" s="128">
        <v>2</v>
      </c>
      <c r="E17" s="128">
        <v>238.18</v>
      </c>
      <c r="F17" s="128">
        <f>D17*E17</f>
        <v>476.36</v>
      </c>
    </row>
    <row r="18" spans="1:6" ht="14.25" x14ac:dyDescent="0.2">
      <c r="A18" s="126" t="s">
        <v>933</v>
      </c>
      <c r="B18" s="129" t="s">
        <v>1177</v>
      </c>
      <c r="C18" s="128" t="s">
        <v>932</v>
      </c>
      <c r="D18" s="128">
        <v>2</v>
      </c>
      <c r="E18" s="128">
        <v>34.950000000000003</v>
      </c>
      <c r="F18" s="128">
        <f>D18*E18</f>
        <v>69.900000000000006</v>
      </c>
    </row>
    <row r="19" spans="1:6" ht="14.25" x14ac:dyDescent="0.2">
      <c r="A19" s="126" t="s">
        <v>934</v>
      </c>
      <c r="B19" s="129" t="s">
        <v>1178</v>
      </c>
      <c r="C19" s="128" t="s">
        <v>932</v>
      </c>
      <c r="D19" s="128">
        <v>1</v>
      </c>
      <c r="E19" s="128">
        <v>313.62</v>
      </c>
      <c r="F19" s="128">
        <f>D19*E19</f>
        <v>313.62</v>
      </c>
    </row>
    <row r="20" spans="1:6" ht="14.25" x14ac:dyDescent="0.2">
      <c r="A20" s="272" t="s">
        <v>930</v>
      </c>
      <c r="B20" s="272"/>
      <c r="C20" s="272"/>
      <c r="D20" s="272"/>
      <c r="E20" s="272"/>
      <c r="F20" s="131">
        <f>SUM(F17:F19)</f>
        <v>859.88</v>
      </c>
    </row>
    <row r="21" spans="1:6" ht="14.25" x14ac:dyDescent="0.2">
      <c r="A21" s="270" t="s">
        <v>931</v>
      </c>
      <c r="B21" s="270"/>
      <c r="C21" s="270"/>
      <c r="D21" s="270"/>
      <c r="E21" s="270"/>
      <c r="F21" s="132">
        <f>F20/12</f>
        <v>71.656666666666666</v>
      </c>
    </row>
    <row r="22" spans="1:6" ht="14.25" x14ac:dyDescent="0.2"/>
    <row r="23" spans="1:6" ht="14.25" x14ac:dyDescent="0.2"/>
    <row r="24" spans="1:6" ht="14.25" x14ac:dyDescent="0.2"/>
    <row r="25" spans="1:6" ht="14.25" x14ac:dyDescent="0.2"/>
    <row r="26" spans="1:6" ht="14.25" x14ac:dyDescent="0.2"/>
    <row r="27" spans="1:6" ht="14.25" x14ac:dyDescent="0.2"/>
    <row r="28" spans="1:6" ht="14.25" x14ac:dyDescent="0.2"/>
    <row r="29" spans="1:6" ht="14.25" x14ac:dyDescent="0.2"/>
    <row r="30" spans="1:6" ht="14.25" x14ac:dyDescent="0.2"/>
    <row r="31" spans="1:6" ht="14.25" x14ac:dyDescent="0.2"/>
    <row r="32" spans="1:6" ht="14.25" x14ac:dyDescent="0.2"/>
    <row r="33" ht="14.25" x14ac:dyDescent="0.2"/>
    <row r="34" ht="14.25" x14ac:dyDescent="0.2"/>
    <row r="35" ht="14.25" x14ac:dyDescent="0.2"/>
    <row r="36" ht="14.25" x14ac:dyDescent="0.2"/>
    <row r="37" ht="14.25" x14ac:dyDescent="0.2"/>
    <row r="38" ht="14.25" x14ac:dyDescent="0.2"/>
    <row r="39" ht="14.25" x14ac:dyDescent="0.2"/>
    <row r="40" ht="14.25" x14ac:dyDescent="0.2"/>
    <row r="41" ht="14.25" x14ac:dyDescent="0.2"/>
    <row r="42" ht="14.25" x14ac:dyDescent="0.2"/>
    <row r="43" ht="14.25" x14ac:dyDescent="0.2"/>
    <row r="44" ht="14.25" x14ac:dyDescent="0.2"/>
    <row r="45" ht="14.25" x14ac:dyDescent="0.2"/>
    <row r="46" ht="14.25" x14ac:dyDescent="0.2"/>
    <row r="47" ht="14.25" x14ac:dyDescent="0.2"/>
    <row r="48" ht="14.25" x14ac:dyDescent="0.2"/>
    <row r="49" ht="14.25" x14ac:dyDescent="0.2"/>
    <row r="50" ht="14.25" x14ac:dyDescent="0.2"/>
    <row r="51" ht="14.25" x14ac:dyDescent="0.2"/>
    <row r="52" ht="14.25" x14ac:dyDescent="0.2"/>
    <row r="53" ht="14.25" x14ac:dyDescent="0.2"/>
    <row r="54" ht="14.25" x14ac:dyDescent="0.2"/>
    <row r="55" ht="14.25" x14ac:dyDescent="0.2"/>
    <row r="56" ht="14.25" x14ac:dyDescent="0.2"/>
    <row r="57" ht="14.25" x14ac:dyDescent="0.2"/>
    <row r="58" ht="14.25" x14ac:dyDescent="0.2"/>
    <row r="59" ht="14.25" x14ac:dyDescent="0.2"/>
    <row r="60" ht="14.25" x14ac:dyDescent="0.2"/>
    <row r="61" ht="14.25" x14ac:dyDescent="0.2"/>
    <row r="62" ht="14.25" x14ac:dyDescent="0.2"/>
    <row r="63" ht="14.25" x14ac:dyDescent="0.2"/>
    <row r="64" ht="14.25" x14ac:dyDescent="0.2"/>
    <row r="65" ht="14.25" x14ac:dyDescent="0.2"/>
    <row r="66" ht="14.25" x14ac:dyDescent="0.2"/>
    <row r="67" ht="14.25" x14ac:dyDescent="0.2"/>
    <row r="68" ht="14.25" x14ac:dyDescent="0.2"/>
    <row r="69" ht="14.25" x14ac:dyDescent="0.2"/>
    <row r="70" ht="14.25" x14ac:dyDescent="0.2"/>
    <row r="71" ht="14.25" x14ac:dyDescent="0.2"/>
    <row r="72" ht="14.25" x14ac:dyDescent="0.2"/>
    <row r="73" ht="14.25" x14ac:dyDescent="0.2"/>
    <row r="74" ht="14.25" x14ac:dyDescent="0.2"/>
    <row r="75" ht="14.25" x14ac:dyDescent="0.2"/>
    <row r="76" ht="14.25" x14ac:dyDescent="0.2"/>
    <row r="77" ht="14.25" x14ac:dyDescent="0.2"/>
    <row r="78" ht="14.25" x14ac:dyDescent="0.2"/>
    <row r="79" ht="14.25" x14ac:dyDescent="0.2"/>
    <row r="80" ht="14.25" x14ac:dyDescent="0.2"/>
    <row r="81" ht="14.25" x14ac:dyDescent="0.2"/>
    <row r="82" ht="14.25" x14ac:dyDescent="0.2"/>
    <row r="83" ht="14.25" x14ac:dyDescent="0.2"/>
    <row r="84" ht="14.25" x14ac:dyDescent="0.2"/>
    <row r="85" ht="14.25" x14ac:dyDescent="0.2"/>
    <row r="86" ht="14.25" x14ac:dyDescent="0.2"/>
    <row r="87" ht="14.25" x14ac:dyDescent="0.2"/>
    <row r="88" ht="14.25" x14ac:dyDescent="0.2"/>
    <row r="89" ht="14.25" x14ac:dyDescent="0.2"/>
    <row r="90" ht="14.25" x14ac:dyDescent="0.2"/>
    <row r="91" ht="14.25" x14ac:dyDescent="0.2"/>
    <row r="92" ht="14.25" x14ac:dyDescent="0.2"/>
    <row r="93" ht="14.25" x14ac:dyDescent="0.2"/>
    <row r="94" ht="14.25" x14ac:dyDescent="0.2"/>
    <row r="95" ht="14.25" x14ac:dyDescent="0.2"/>
    <row r="96" ht="14.25" x14ac:dyDescent="0.2"/>
    <row r="97" ht="14.25" x14ac:dyDescent="0.2"/>
    <row r="98" ht="14.25" x14ac:dyDescent="0.2"/>
    <row r="99" ht="14.25" x14ac:dyDescent="0.2"/>
    <row r="100" ht="14.25" x14ac:dyDescent="0.2"/>
    <row r="101" ht="14.25" x14ac:dyDescent="0.2"/>
    <row r="102" ht="14.25" x14ac:dyDescent="0.2"/>
    <row r="103" ht="14.25" x14ac:dyDescent="0.2"/>
    <row r="104" ht="14.25" x14ac:dyDescent="0.2"/>
    <row r="105" ht="14.25" x14ac:dyDescent="0.2"/>
    <row r="106" ht="14.25" x14ac:dyDescent="0.2"/>
    <row r="107" ht="14.25" x14ac:dyDescent="0.2"/>
    <row r="108" ht="14.25" x14ac:dyDescent="0.2"/>
    <row r="109" ht="14.25" x14ac:dyDescent="0.2"/>
    <row r="110" ht="14.25" x14ac:dyDescent="0.2"/>
    <row r="111" ht="14.25" x14ac:dyDescent="0.2"/>
    <row r="112" ht="14.25" x14ac:dyDescent="0.2"/>
    <row r="113" ht="14.25" x14ac:dyDescent="0.2"/>
    <row r="114" ht="14.25" x14ac:dyDescent="0.2"/>
    <row r="115" ht="14.25" x14ac:dyDescent="0.2"/>
    <row r="116" ht="14.25" x14ac:dyDescent="0.2"/>
    <row r="117" ht="14.25" x14ac:dyDescent="0.2"/>
    <row r="118" ht="14.25" x14ac:dyDescent="0.2"/>
    <row r="119" ht="14.25" x14ac:dyDescent="0.2"/>
    <row r="120" ht="14.25" x14ac:dyDescent="0.2"/>
    <row r="121" ht="14.25" x14ac:dyDescent="0.2"/>
    <row r="122" ht="14.25" x14ac:dyDescent="0.2"/>
    <row r="123" ht="14.25" x14ac:dyDescent="0.2"/>
    <row r="124" ht="14.25" x14ac:dyDescent="0.2"/>
    <row r="125" ht="14.25" x14ac:dyDescent="0.2"/>
    <row r="126" ht="14.25" x14ac:dyDescent="0.2"/>
    <row r="127" ht="14.25" x14ac:dyDescent="0.2"/>
    <row r="128" ht="14.25" x14ac:dyDescent="0.2"/>
    <row r="129" ht="14.25" x14ac:dyDescent="0.2"/>
    <row r="130" ht="14.25" x14ac:dyDescent="0.2"/>
    <row r="131" ht="14.25" x14ac:dyDescent="0.2"/>
    <row r="132" ht="14.25" x14ac:dyDescent="0.2"/>
    <row r="133" ht="14.25" x14ac:dyDescent="0.2"/>
    <row r="134" ht="14.25" x14ac:dyDescent="0.2"/>
    <row r="135" ht="14.25" x14ac:dyDescent="0.2"/>
    <row r="136" ht="14.25" x14ac:dyDescent="0.2"/>
    <row r="137" ht="14.25" x14ac:dyDescent="0.2"/>
    <row r="138" ht="14.25" x14ac:dyDescent="0.2"/>
    <row r="139" ht="14.25" x14ac:dyDescent="0.2"/>
    <row r="140" ht="14.25" x14ac:dyDescent="0.2"/>
    <row r="141" ht="14.25" x14ac:dyDescent="0.2"/>
    <row r="142" ht="14.25" x14ac:dyDescent="0.2"/>
    <row r="143" ht="14.25" x14ac:dyDescent="0.2"/>
    <row r="144" ht="14.25" x14ac:dyDescent="0.2"/>
    <row r="145" ht="14.25" x14ac:dyDescent="0.2"/>
    <row r="146" ht="14.25" x14ac:dyDescent="0.2"/>
    <row r="147" ht="14.25" x14ac:dyDescent="0.2"/>
    <row r="148" ht="14.25" x14ac:dyDescent="0.2"/>
    <row r="149" ht="14.25" x14ac:dyDescent="0.2"/>
    <row r="150" ht="14.25" x14ac:dyDescent="0.2"/>
    <row r="151" ht="14.25" x14ac:dyDescent="0.2"/>
    <row r="152" ht="14.25" x14ac:dyDescent="0.2"/>
    <row r="153" ht="14.25" x14ac:dyDescent="0.2"/>
    <row r="154" ht="14.25" x14ac:dyDescent="0.2"/>
    <row r="155" ht="14.25" x14ac:dyDescent="0.2"/>
    <row r="156" ht="14.25" x14ac:dyDescent="0.2"/>
    <row r="157" ht="14.25" x14ac:dyDescent="0.2"/>
    <row r="158" ht="14.25" x14ac:dyDescent="0.2"/>
    <row r="159" ht="14.25" x14ac:dyDescent="0.2"/>
    <row r="160" ht="14.25" x14ac:dyDescent="0.2"/>
    <row r="161" ht="14.25" x14ac:dyDescent="0.2"/>
    <row r="162" ht="14.25" x14ac:dyDescent="0.2"/>
    <row r="163" ht="14.25" x14ac:dyDescent="0.2"/>
    <row r="164" ht="14.25" x14ac:dyDescent="0.2"/>
    <row r="165" ht="14.25" x14ac:dyDescent="0.2"/>
    <row r="166" ht="14.25" x14ac:dyDescent="0.2"/>
    <row r="167" ht="14.25" x14ac:dyDescent="0.2"/>
    <row r="168" ht="14.25" x14ac:dyDescent="0.2"/>
    <row r="169" ht="14.25" x14ac:dyDescent="0.2"/>
    <row r="170" ht="14.25" x14ac:dyDescent="0.2"/>
    <row r="171" ht="14.25" x14ac:dyDescent="0.2"/>
    <row r="172" ht="14.25" x14ac:dyDescent="0.2"/>
    <row r="173" ht="14.25" x14ac:dyDescent="0.2"/>
    <row r="174" ht="14.25" x14ac:dyDescent="0.2"/>
    <row r="175" ht="14.25" x14ac:dyDescent="0.2"/>
    <row r="176" ht="14.25" x14ac:dyDescent="0.2"/>
    <row r="177" ht="14.25" x14ac:dyDescent="0.2"/>
    <row r="178" ht="14.25" x14ac:dyDescent="0.2"/>
    <row r="179" ht="14.25" x14ac:dyDescent="0.2"/>
    <row r="180" ht="14.25" x14ac:dyDescent="0.2"/>
    <row r="181" ht="14.25" x14ac:dyDescent="0.2"/>
    <row r="182" ht="14.25" x14ac:dyDescent="0.2"/>
    <row r="183" ht="14.25" x14ac:dyDescent="0.2"/>
    <row r="184" ht="14.25" x14ac:dyDescent="0.2"/>
    <row r="185" ht="14.25" x14ac:dyDescent="0.2"/>
    <row r="186" ht="14.25" x14ac:dyDescent="0.2"/>
    <row r="187" ht="14.25" x14ac:dyDescent="0.2"/>
    <row r="188" ht="14.25" x14ac:dyDescent="0.2"/>
    <row r="189" ht="14.25" x14ac:dyDescent="0.2"/>
    <row r="190" ht="14.25" x14ac:dyDescent="0.2"/>
    <row r="191" ht="14.25" x14ac:dyDescent="0.2"/>
    <row r="192" ht="14.25" x14ac:dyDescent="0.2"/>
    <row r="193" ht="14.25" x14ac:dyDescent="0.2"/>
    <row r="194" ht="14.25" x14ac:dyDescent="0.2"/>
    <row r="195" ht="14.25" x14ac:dyDescent="0.2"/>
    <row r="196" ht="14.25" x14ac:dyDescent="0.2"/>
    <row r="197" ht="14.25" x14ac:dyDescent="0.2"/>
    <row r="198" ht="14.25" x14ac:dyDescent="0.2"/>
    <row r="199" ht="14.25" x14ac:dyDescent="0.2"/>
    <row r="200" ht="14.25" x14ac:dyDescent="0.2"/>
    <row r="201" ht="14.25" x14ac:dyDescent="0.2"/>
    <row r="202" ht="14.25" x14ac:dyDescent="0.2"/>
    <row r="203" ht="14.25" x14ac:dyDescent="0.2"/>
    <row r="204" ht="14.25" x14ac:dyDescent="0.2"/>
    <row r="205" ht="14.25" x14ac:dyDescent="0.2"/>
    <row r="206" ht="14.25" x14ac:dyDescent="0.2"/>
    <row r="207" ht="14.25" x14ac:dyDescent="0.2"/>
    <row r="208" ht="14.25" x14ac:dyDescent="0.2"/>
    <row r="209" ht="14.25" x14ac:dyDescent="0.2"/>
    <row r="210" ht="14.25" x14ac:dyDescent="0.2"/>
    <row r="211" ht="14.25" x14ac:dyDescent="0.2"/>
    <row r="212" ht="14.25" x14ac:dyDescent="0.2"/>
    <row r="213" ht="14.25" x14ac:dyDescent="0.2"/>
    <row r="214" ht="14.25" x14ac:dyDescent="0.2"/>
    <row r="215" ht="14.25" x14ac:dyDescent="0.2"/>
    <row r="216" ht="14.25" x14ac:dyDescent="0.2"/>
    <row r="217" ht="14.25" x14ac:dyDescent="0.2"/>
    <row r="218" ht="14.25" x14ac:dyDescent="0.2"/>
    <row r="219" ht="14.25" x14ac:dyDescent="0.2"/>
    <row r="220" ht="14.25" x14ac:dyDescent="0.2"/>
    <row r="221" ht="14.25" x14ac:dyDescent="0.2"/>
    <row r="222" ht="14.25" x14ac:dyDescent="0.2"/>
    <row r="223" ht="14.25" x14ac:dyDescent="0.2"/>
    <row r="224" ht="14.25" x14ac:dyDescent="0.2"/>
    <row r="225" ht="14.25" x14ac:dyDescent="0.2"/>
    <row r="226" ht="14.25" x14ac:dyDescent="0.2"/>
    <row r="227" ht="14.25" x14ac:dyDescent="0.2"/>
    <row r="228" ht="14.25" x14ac:dyDescent="0.2"/>
    <row r="229" ht="14.25" x14ac:dyDescent="0.2"/>
    <row r="230" ht="14.25" x14ac:dyDescent="0.2"/>
    <row r="231" ht="14.25" x14ac:dyDescent="0.2"/>
    <row r="232" ht="14.25" x14ac:dyDescent="0.2"/>
    <row r="233" ht="14.25" x14ac:dyDescent="0.2"/>
    <row r="234" ht="14.25" x14ac:dyDescent="0.2"/>
    <row r="235" ht="14.25" x14ac:dyDescent="0.2"/>
    <row r="236" ht="14.25" x14ac:dyDescent="0.2"/>
    <row r="237" ht="14.25" x14ac:dyDescent="0.2"/>
    <row r="238" ht="14.25" x14ac:dyDescent="0.2"/>
    <row r="239" ht="14.25" x14ac:dyDescent="0.2"/>
    <row r="240" ht="14.25" x14ac:dyDescent="0.2"/>
    <row r="241" ht="14.25" x14ac:dyDescent="0.2"/>
    <row r="242" ht="14.25" x14ac:dyDescent="0.2"/>
    <row r="243" ht="14.25" x14ac:dyDescent="0.2"/>
    <row r="244" ht="14.25" x14ac:dyDescent="0.2"/>
    <row r="245" ht="14.25" x14ac:dyDescent="0.2"/>
    <row r="246" ht="14.25" x14ac:dyDescent="0.2"/>
    <row r="247" ht="14.25" x14ac:dyDescent="0.2"/>
    <row r="248" ht="14.25" x14ac:dyDescent="0.2"/>
    <row r="249" ht="14.25" x14ac:dyDescent="0.2"/>
    <row r="250" ht="14.25" x14ac:dyDescent="0.2"/>
    <row r="251" ht="14.25" x14ac:dyDescent="0.2"/>
    <row r="252" ht="14.25" x14ac:dyDescent="0.2"/>
    <row r="253" ht="14.25" x14ac:dyDescent="0.2"/>
    <row r="254" ht="14.25" x14ac:dyDescent="0.2"/>
    <row r="255" ht="14.25" x14ac:dyDescent="0.2"/>
    <row r="256" ht="14.25" x14ac:dyDescent="0.2"/>
    <row r="257" ht="14.25" x14ac:dyDescent="0.2"/>
    <row r="258" ht="14.25" x14ac:dyDescent="0.2"/>
    <row r="259" ht="14.25" x14ac:dyDescent="0.2"/>
    <row r="260" ht="14.25" x14ac:dyDescent="0.2"/>
    <row r="261" ht="14.25" x14ac:dyDescent="0.2"/>
    <row r="262" ht="14.25" x14ac:dyDescent="0.2"/>
    <row r="263" ht="14.25" x14ac:dyDescent="0.2"/>
    <row r="264" ht="14.25" x14ac:dyDescent="0.2"/>
    <row r="265" ht="14.25" x14ac:dyDescent="0.2"/>
    <row r="266" ht="14.25" x14ac:dyDescent="0.2"/>
    <row r="267" ht="14.25" x14ac:dyDescent="0.2"/>
    <row r="268" ht="14.25" x14ac:dyDescent="0.2"/>
    <row r="269" ht="14.25" x14ac:dyDescent="0.2"/>
    <row r="270" ht="14.25" x14ac:dyDescent="0.2"/>
    <row r="271" ht="14.25" x14ac:dyDescent="0.2"/>
    <row r="272" ht="14.25" x14ac:dyDescent="0.2"/>
    <row r="273" ht="14.25" x14ac:dyDescent="0.2"/>
    <row r="274" ht="14.25" x14ac:dyDescent="0.2"/>
    <row r="275" ht="14.25" x14ac:dyDescent="0.2"/>
    <row r="276" ht="14.25" x14ac:dyDescent="0.2"/>
    <row r="277" ht="14.25" x14ac:dyDescent="0.2"/>
    <row r="278" ht="14.25" x14ac:dyDescent="0.2"/>
    <row r="279" ht="14.25" x14ac:dyDescent="0.2"/>
    <row r="280" ht="14.25" x14ac:dyDescent="0.2"/>
    <row r="281" ht="14.25" x14ac:dyDescent="0.2"/>
    <row r="282" ht="14.25" x14ac:dyDescent="0.2"/>
    <row r="283" ht="14.25" x14ac:dyDescent="0.2"/>
    <row r="284" ht="14.25" x14ac:dyDescent="0.2"/>
    <row r="285" ht="14.25" x14ac:dyDescent="0.2"/>
    <row r="286" ht="14.25" x14ac:dyDescent="0.2"/>
    <row r="287" ht="14.25" x14ac:dyDescent="0.2"/>
    <row r="288" ht="14.25" x14ac:dyDescent="0.2"/>
    <row r="289" ht="14.25" x14ac:dyDescent="0.2"/>
    <row r="290" ht="14.25" x14ac:dyDescent="0.2"/>
    <row r="291" ht="14.25" x14ac:dyDescent="0.2"/>
    <row r="292" ht="14.25" x14ac:dyDescent="0.2"/>
    <row r="293" ht="14.25" x14ac:dyDescent="0.2"/>
    <row r="294" ht="14.25" x14ac:dyDescent="0.2"/>
    <row r="295" ht="14.25" x14ac:dyDescent="0.2"/>
    <row r="296" ht="14.25" x14ac:dyDescent="0.2"/>
    <row r="297" ht="14.25" x14ac:dyDescent="0.2"/>
    <row r="298" ht="14.25" x14ac:dyDescent="0.2"/>
    <row r="299" ht="14.25" x14ac:dyDescent="0.2"/>
    <row r="300" ht="14.25" x14ac:dyDescent="0.2"/>
    <row r="301" ht="14.25" x14ac:dyDescent="0.2"/>
    <row r="302" ht="14.25" x14ac:dyDescent="0.2"/>
    <row r="303" ht="14.25" x14ac:dyDescent="0.2"/>
    <row r="304" ht="14.25" x14ac:dyDescent="0.2"/>
    <row r="305" ht="14.25" x14ac:dyDescent="0.2"/>
    <row r="306" ht="14.25" x14ac:dyDescent="0.2"/>
    <row r="307" ht="14.25" x14ac:dyDescent="0.2"/>
    <row r="308" ht="14.25" x14ac:dyDescent="0.2"/>
    <row r="309" ht="14.25" x14ac:dyDescent="0.2"/>
    <row r="310" ht="14.25" x14ac:dyDescent="0.2"/>
    <row r="311" ht="14.25" x14ac:dyDescent="0.2"/>
    <row r="312" ht="14.25" x14ac:dyDescent="0.2"/>
    <row r="313" ht="14.25" x14ac:dyDescent="0.2"/>
    <row r="314" ht="14.25" x14ac:dyDescent="0.2"/>
    <row r="315" ht="14.25" x14ac:dyDescent="0.2"/>
    <row r="316" ht="14.25" x14ac:dyDescent="0.2"/>
    <row r="317" ht="14.25" x14ac:dyDescent="0.2"/>
    <row r="318" ht="14.25" x14ac:dyDescent="0.2"/>
    <row r="319" ht="14.25" x14ac:dyDescent="0.2"/>
    <row r="320" ht="14.25" x14ac:dyDescent="0.2"/>
    <row r="321" ht="14.25" x14ac:dyDescent="0.2"/>
    <row r="322" ht="14.25" x14ac:dyDescent="0.2"/>
    <row r="323" ht="14.25" x14ac:dyDescent="0.2"/>
    <row r="324" ht="14.25" x14ac:dyDescent="0.2"/>
    <row r="325" ht="14.25" x14ac:dyDescent="0.2"/>
    <row r="326" ht="14.25" x14ac:dyDescent="0.2"/>
    <row r="327" ht="14.25" x14ac:dyDescent="0.2"/>
    <row r="328" ht="14.25" x14ac:dyDescent="0.2"/>
    <row r="329" ht="14.25" x14ac:dyDescent="0.2"/>
    <row r="330" ht="14.25" x14ac:dyDescent="0.2"/>
    <row r="331" ht="14.25" x14ac:dyDescent="0.2"/>
    <row r="332" ht="14.25" x14ac:dyDescent="0.2"/>
    <row r="333" ht="14.25" x14ac:dyDescent="0.2"/>
    <row r="334" ht="14.25" x14ac:dyDescent="0.2"/>
    <row r="335" ht="14.25" x14ac:dyDescent="0.2"/>
    <row r="336" ht="14.25" x14ac:dyDescent="0.2"/>
    <row r="337" ht="14.25" x14ac:dyDescent="0.2"/>
    <row r="338" ht="14.25" x14ac:dyDescent="0.2"/>
    <row r="339" ht="14.25" x14ac:dyDescent="0.2"/>
    <row r="340" ht="14.25" x14ac:dyDescent="0.2"/>
    <row r="341" ht="14.25" x14ac:dyDescent="0.2"/>
    <row r="342" ht="14.25" x14ac:dyDescent="0.2"/>
    <row r="343" ht="14.25" x14ac:dyDescent="0.2"/>
    <row r="344" ht="14.25" x14ac:dyDescent="0.2"/>
    <row r="345" ht="14.25" x14ac:dyDescent="0.2"/>
    <row r="346" ht="14.25" x14ac:dyDescent="0.2"/>
    <row r="347" ht="14.25" x14ac:dyDescent="0.2"/>
    <row r="348" ht="14.25" x14ac:dyDescent="0.2"/>
    <row r="349" ht="14.25" x14ac:dyDescent="0.2"/>
    <row r="350" ht="14.25" x14ac:dyDescent="0.2"/>
    <row r="351" ht="14.25" x14ac:dyDescent="0.2"/>
    <row r="352" ht="14.25" x14ac:dyDescent="0.2"/>
    <row r="353" ht="14.25" x14ac:dyDescent="0.2"/>
    <row r="354" ht="14.25" x14ac:dyDescent="0.2"/>
    <row r="355" ht="14.25" x14ac:dyDescent="0.2"/>
    <row r="356" ht="14.25" x14ac:dyDescent="0.2"/>
    <row r="357" ht="14.25" x14ac:dyDescent="0.2"/>
    <row r="358" ht="14.25" x14ac:dyDescent="0.2"/>
    <row r="359" ht="14.25" x14ac:dyDescent="0.2"/>
    <row r="360" ht="14.25" x14ac:dyDescent="0.2"/>
    <row r="361" ht="14.25" x14ac:dyDescent="0.2"/>
    <row r="362" ht="14.25" x14ac:dyDescent="0.2"/>
    <row r="363" ht="14.25" x14ac:dyDescent="0.2"/>
    <row r="364" ht="14.25" x14ac:dyDescent="0.2"/>
    <row r="365" ht="14.25" x14ac:dyDescent="0.2"/>
    <row r="366" ht="14.25" x14ac:dyDescent="0.2"/>
    <row r="367" ht="14.25" x14ac:dyDescent="0.2"/>
    <row r="368" ht="14.25" x14ac:dyDescent="0.2"/>
    <row r="369" ht="14.25" x14ac:dyDescent="0.2"/>
    <row r="370" ht="14.25" x14ac:dyDescent="0.2"/>
    <row r="371" ht="14.25" x14ac:dyDescent="0.2"/>
    <row r="372" ht="14.25" x14ac:dyDescent="0.2"/>
    <row r="373" ht="14.25" x14ac:dyDescent="0.2"/>
    <row r="374" ht="14.25" x14ac:dyDescent="0.2"/>
    <row r="375" ht="14.25" x14ac:dyDescent="0.2"/>
    <row r="376" ht="14.25" x14ac:dyDescent="0.2"/>
    <row r="377" ht="14.25" x14ac:dyDescent="0.2"/>
    <row r="378" ht="14.25" x14ac:dyDescent="0.2"/>
    <row r="379" ht="14.25" x14ac:dyDescent="0.2"/>
    <row r="380" ht="14.25" x14ac:dyDescent="0.2"/>
    <row r="381" ht="14.25" x14ac:dyDescent="0.2"/>
    <row r="382" ht="14.25" x14ac:dyDescent="0.2"/>
    <row r="383" ht="14.25" x14ac:dyDescent="0.2"/>
    <row r="384" ht="14.25" x14ac:dyDescent="0.2"/>
    <row r="385" ht="14.25" x14ac:dyDescent="0.2"/>
    <row r="386" ht="14.25" x14ac:dyDescent="0.2"/>
    <row r="387" ht="14.25" x14ac:dyDescent="0.2"/>
    <row r="388" ht="14.25" x14ac:dyDescent="0.2"/>
    <row r="389" ht="14.25" x14ac:dyDescent="0.2"/>
    <row r="390" ht="14.25" x14ac:dyDescent="0.2"/>
    <row r="391" ht="14.25" x14ac:dyDescent="0.2"/>
    <row r="392" ht="14.25" x14ac:dyDescent="0.2"/>
    <row r="393" ht="14.25" x14ac:dyDescent="0.2"/>
    <row r="394" ht="14.25" x14ac:dyDescent="0.2"/>
    <row r="395" ht="14.25" x14ac:dyDescent="0.2"/>
    <row r="396" ht="14.25" x14ac:dyDescent="0.2"/>
    <row r="397" ht="14.25" x14ac:dyDescent="0.2"/>
    <row r="398" ht="14.25" x14ac:dyDescent="0.2"/>
    <row r="399" ht="14.25" x14ac:dyDescent="0.2"/>
    <row r="400" ht="14.25" x14ac:dyDescent="0.2"/>
    <row r="401" ht="14.25" x14ac:dyDescent="0.2"/>
    <row r="402" ht="14.25" x14ac:dyDescent="0.2"/>
    <row r="403" ht="14.25" x14ac:dyDescent="0.2"/>
    <row r="404" ht="14.25" x14ac:dyDescent="0.2"/>
    <row r="405" ht="14.25" x14ac:dyDescent="0.2"/>
    <row r="406" ht="14.25" x14ac:dyDescent="0.2"/>
    <row r="407" ht="14.25" x14ac:dyDescent="0.2"/>
    <row r="408" ht="14.25" x14ac:dyDescent="0.2"/>
    <row r="409" ht="14.25" x14ac:dyDescent="0.2"/>
    <row r="410" ht="14.25" x14ac:dyDescent="0.2"/>
    <row r="411" ht="14.25" x14ac:dyDescent="0.2"/>
    <row r="412" ht="14.25" x14ac:dyDescent="0.2"/>
    <row r="413" ht="14.25" x14ac:dyDescent="0.2"/>
    <row r="414" ht="14.25" x14ac:dyDescent="0.2"/>
    <row r="415" ht="14.25" x14ac:dyDescent="0.2"/>
    <row r="416" ht="14.25" x14ac:dyDescent="0.2"/>
    <row r="417" ht="14.25" x14ac:dyDescent="0.2"/>
    <row r="418" ht="14.25" x14ac:dyDescent="0.2"/>
    <row r="419" ht="14.25" x14ac:dyDescent="0.2"/>
    <row r="420" ht="14.25" x14ac:dyDescent="0.2"/>
    <row r="421" ht="14.25" x14ac:dyDescent="0.2"/>
    <row r="422" ht="14.25" x14ac:dyDescent="0.2"/>
    <row r="423" ht="14.25" x14ac:dyDescent="0.2"/>
    <row r="424" ht="14.25" x14ac:dyDescent="0.2"/>
    <row r="425" ht="14.25" x14ac:dyDescent="0.2"/>
    <row r="426" ht="14.25" x14ac:dyDescent="0.2"/>
    <row r="427" ht="14.25" x14ac:dyDescent="0.2"/>
    <row r="428" ht="14.25" x14ac:dyDescent="0.2"/>
    <row r="429" ht="14.25" x14ac:dyDescent="0.2"/>
    <row r="430" ht="14.25" x14ac:dyDescent="0.2"/>
    <row r="431" ht="14.25" x14ac:dyDescent="0.2"/>
    <row r="432" ht="14.25" x14ac:dyDescent="0.2"/>
    <row r="433" ht="14.25" x14ac:dyDescent="0.2"/>
    <row r="434" ht="14.25" x14ac:dyDescent="0.2"/>
    <row r="435" ht="14.25" x14ac:dyDescent="0.2"/>
    <row r="436" ht="14.25" x14ac:dyDescent="0.2"/>
    <row r="437" ht="14.25" x14ac:dyDescent="0.2"/>
    <row r="438" ht="14.25" x14ac:dyDescent="0.2"/>
    <row r="439" ht="14.25" x14ac:dyDescent="0.2"/>
    <row r="440" ht="14.25" x14ac:dyDescent="0.2"/>
    <row r="441" ht="14.25" x14ac:dyDescent="0.2"/>
    <row r="442" ht="14.25" x14ac:dyDescent="0.2"/>
    <row r="443" ht="14.25" x14ac:dyDescent="0.2"/>
    <row r="444" ht="14.25" x14ac:dyDescent="0.2"/>
    <row r="445" ht="14.25" x14ac:dyDescent="0.2"/>
    <row r="446" ht="14.25" x14ac:dyDescent="0.2"/>
    <row r="447" ht="14.25" x14ac:dyDescent="0.2"/>
    <row r="448" ht="14.25" x14ac:dyDescent="0.2"/>
    <row r="449" ht="14.25" x14ac:dyDescent="0.2"/>
    <row r="450" ht="14.25" x14ac:dyDescent="0.2"/>
    <row r="451" ht="14.25" x14ac:dyDescent="0.2"/>
    <row r="452" ht="14.25" x14ac:dyDescent="0.2"/>
    <row r="453" ht="14.25" x14ac:dyDescent="0.2"/>
    <row r="454" ht="14.25" x14ac:dyDescent="0.2"/>
    <row r="455" ht="14.25" x14ac:dyDescent="0.2"/>
    <row r="456" ht="14.25" x14ac:dyDescent="0.2"/>
    <row r="457" ht="14.25" x14ac:dyDescent="0.2"/>
    <row r="458" ht="14.25" x14ac:dyDescent="0.2"/>
    <row r="459" ht="14.25" x14ac:dyDescent="0.2"/>
    <row r="460" ht="14.25" x14ac:dyDescent="0.2"/>
    <row r="461" ht="14.25" x14ac:dyDescent="0.2"/>
    <row r="462" ht="14.25" x14ac:dyDescent="0.2"/>
    <row r="463" ht="14.25" x14ac:dyDescent="0.2"/>
    <row r="464" ht="14.25" x14ac:dyDescent="0.2"/>
    <row r="465" ht="14.25" x14ac:dyDescent="0.2"/>
    <row r="466" ht="14.25" x14ac:dyDescent="0.2"/>
    <row r="467" ht="14.25" x14ac:dyDescent="0.2"/>
    <row r="468" ht="14.25" x14ac:dyDescent="0.2"/>
    <row r="469" ht="14.25" x14ac:dyDescent="0.2"/>
    <row r="470" ht="14.25" x14ac:dyDescent="0.2"/>
    <row r="471" ht="14.25" x14ac:dyDescent="0.2"/>
    <row r="472" ht="14.25" x14ac:dyDescent="0.2"/>
    <row r="473" ht="14.25" x14ac:dyDescent="0.2"/>
    <row r="474" ht="14.25" x14ac:dyDescent="0.2"/>
    <row r="475" ht="14.25" x14ac:dyDescent="0.2"/>
    <row r="476" ht="14.25" x14ac:dyDescent="0.2"/>
    <row r="477" ht="14.25" x14ac:dyDescent="0.2"/>
    <row r="478" ht="14.25" x14ac:dyDescent="0.2"/>
    <row r="479" ht="14.25" x14ac:dyDescent="0.2"/>
    <row r="480" ht="14.25" x14ac:dyDescent="0.2"/>
    <row r="481" ht="14.25" x14ac:dyDescent="0.2"/>
    <row r="482" ht="14.25" x14ac:dyDescent="0.2"/>
    <row r="483" ht="14.25" x14ac:dyDescent="0.2"/>
    <row r="484" ht="14.25" x14ac:dyDescent="0.2"/>
    <row r="485" ht="14.25" x14ac:dyDescent="0.2"/>
    <row r="486" ht="14.25" x14ac:dyDescent="0.2"/>
    <row r="487" ht="14.25" x14ac:dyDescent="0.2"/>
    <row r="488" ht="14.25" x14ac:dyDescent="0.2"/>
    <row r="489" ht="14.25" x14ac:dyDescent="0.2"/>
    <row r="490" ht="14.25" x14ac:dyDescent="0.2"/>
    <row r="491" ht="14.25" x14ac:dyDescent="0.2"/>
    <row r="492" ht="14.25" x14ac:dyDescent="0.2"/>
    <row r="493" ht="14.25" x14ac:dyDescent="0.2"/>
    <row r="494" ht="14.25" x14ac:dyDescent="0.2"/>
    <row r="495" ht="14.25" x14ac:dyDescent="0.2"/>
    <row r="496" ht="14.25" x14ac:dyDescent="0.2"/>
    <row r="497" ht="14.25" x14ac:dyDescent="0.2"/>
    <row r="498" ht="14.25" x14ac:dyDescent="0.2"/>
    <row r="499" ht="14.25" x14ac:dyDescent="0.2"/>
    <row r="500" ht="14.25" x14ac:dyDescent="0.2"/>
    <row r="501" ht="14.25" x14ac:dyDescent="0.2"/>
    <row r="502" ht="14.25" x14ac:dyDescent="0.2"/>
    <row r="503" ht="14.25" x14ac:dyDescent="0.2"/>
    <row r="504" ht="14.25" x14ac:dyDescent="0.2"/>
    <row r="505" ht="14.25" x14ac:dyDescent="0.2"/>
    <row r="506" ht="14.25" x14ac:dyDescent="0.2"/>
    <row r="507" ht="14.25" x14ac:dyDescent="0.2"/>
    <row r="508" ht="14.25" x14ac:dyDescent="0.2"/>
    <row r="509" ht="14.25" x14ac:dyDescent="0.2"/>
    <row r="510" ht="14.25" x14ac:dyDescent="0.2"/>
    <row r="511" ht="14.25" x14ac:dyDescent="0.2"/>
    <row r="512" ht="14.25" x14ac:dyDescent="0.2"/>
    <row r="513" ht="14.25" x14ac:dyDescent="0.2"/>
    <row r="514" ht="14.25" x14ac:dyDescent="0.2"/>
    <row r="515" ht="14.25" x14ac:dyDescent="0.2"/>
    <row r="516" ht="14.25" x14ac:dyDescent="0.2"/>
    <row r="517" ht="14.25" x14ac:dyDescent="0.2"/>
    <row r="518" ht="14.25" x14ac:dyDescent="0.2"/>
    <row r="519" ht="14.25" x14ac:dyDescent="0.2"/>
    <row r="520" ht="14.25" x14ac:dyDescent="0.2"/>
    <row r="521" ht="14.25" x14ac:dyDescent="0.2"/>
    <row r="522" ht="14.25" x14ac:dyDescent="0.2"/>
    <row r="523" ht="14.25" x14ac:dyDescent="0.2"/>
    <row r="524" ht="14.25" x14ac:dyDescent="0.2"/>
    <row r="525" ht="14.25" x14ac:dyDescent="0.2"/>
    <row r="526" ht="14.25" x14ac:dyDescent="0.2"/>
    <row r="527" ht="14.25" x14ac:dyDescent="0.2"/>
    <row r="528" ht="14.25" x14ac:dyDescent="0.2"/>
    <row r="529" ht="14.25" x14ac:dyDescent="0.2"/>
    <row r="530" ht="14.25" x14ac:dyDescent="0.2"/>
    <row r="531" ht="14.25" x14ac:dyDescent="0.2"/>
    <row r="532" ht="14.25" x14ac:dyDescent="0.2"/>
    <row r="533" ht="14.25" x14ac:dyDescent="0.2"/>
    <row r="534" ht="14.25" x14ac:dyDescent="0.2"/>
    <row r="535" ht="14.25" x14ac:dyDescent="0.2"/>
    <row r="536" ht="14.25" x14ac:dyDescent="0.2"/>
    <row r="537" ht="14.25" x14ac:dyDescent="0.2"/>
    <row r="538" ht="14.25" x14ac:dyDescent="0.2"/>
    <row r="539" ht="14.25" x14ac:dyDescent="0.2"/>
    <row r="540" ht="14.25" x14ac:dyDescent="0.2"/>
    <row r="541" ht="14.25" x14ac:dyDescent="0.2"/>
    <row r="542" ht="14.25" x14ac:dyDescent="0.2"/>
    <row r="543" ht="14.25" x14ac:dyDescent="0.2"/>
    <row r="544" ht="14.25" x14ac:dyDescent="0.2"/>
    <row r="545" ht="14.25" x14ac:dyDescent="0.2"/>
    <row r="546" ht="14.25" x14ac:dyDescent="0.2"/>
    <row r="547" ht="14.25" x14ac:dyDescent="0.2"/>
    <row r="548" ht="14.25" x14ac:dyDescent="0.2"/>
    <row r="549" ht="14.25" x14ac:dyDescent="0.2"/>
    <row r="550" ht="14.25" x14ac:dyDescent="0.2"/>
    <row r="551" ht="14.25" x14ac:dyDescent="0.2"/>
    <row r="552" ht="14.25" x14ac:dyDescent="0.2"/>
    <row r="553" ht="14.25" x14ac:dyDescent="0.2"/>
    <row r="554" ht="14.25" x14ac:dyDescent="0.2"/>
    <row r="555" ht="14.25" x14ac:dyDescent="0.2"/>
    <row r="556" ht="14.25" x14ac:dyDescent="0.2"/>
    <row r="557" ht="14.25" x14ac:dyDescent="0.2"/>
    <row r="558" ht="14.25" x14ac:dyDescent="0.2"/>
    <row r="559" ht="14.25" x14ac:dyDescent="0.2"/>
    <row r="560" ht="14.25" x14ac:dyDescent="0.2"/>
    <row r="561" ht="14.25" x14ac:dyDescent="0.2"/>
    <row r="562" ht="14.25" x14ac:dyDescent="0.2"/>
    <row r="563" ht="14.25" x14ac:dyDescent="0.2"/>
    <row r="564" ht="14.25" x14ac:dyDescent="0.2"/>
    <row r="565" ht="14.25" x14ac:dyDescent="0.2"/>
    <row r="566" ht="14.25" x14ac:dyDescent="0.2"/>
    <row r="567" ht="14.25" x14ac:dyDescent="0.2"/>
    <row r="568" ht="14.25" x14ac:dyDescent="0.2"/>
    <row r="569" ht="14.25" x14ac:dyDescent="0.2"/>
    <row r="570" ht="14.25" x14ac:dyDescent="0.2"/>
    <row r="571" ht="14.25" x14ac:dyDescent="0.2"/>
    <row r="572" ht="14.25" x14ac:dyDescent="0.2"/>
    <row r="573" ht="14.25" x14ac:dyDescent="0.2"/>
    <row r="574" ht="14.25" x14ac:dyDescent="0.2"/>
    <row r="575" ht="14.25" x14ac:dyDescent="0.2"/>
    <row r="576" ht="14.25" x14ac:dyDescent="0.2"/>
    <row r="577" ht="14.25" x14ac:dyDescent="0.2"/>
    <row r="578" ht="14.25" x14ac:dyDescent="0.2"/>
    <row r="579" ht="14.25" x14ac:dyDescent="0.2"/>
    <row r="580" ht="14.25" x14ac:dyDescent="0.2"/>
    <row r="581" ht="14.25" x14ac:dyDescent="0.2"/>
    <row r="582" ht="14.25" x14ac:dyDescent="0.2"/>
    <row r="583" ht="14.25" x14ac:dyDescent="0.2"/>
    <row r="584" ht="14.25" x14ac:dyDescent="0.2"/>
    <row r="585" ht="14.25" x14ac:dyDescent="0.2"/>
    <row r="586" ht="14.25" x14ac:dyDescent="0.2"/>
    <row r="587" ht="14.25" x14ac:dyDescent="0.2"/>
    <row r="588" ht="14.25" x14ac:dyDescent="0.2"/>
    <row r="589" ht="14.25" x14ac:dyDescent="0.2"/>
    <row r="590" ht="14.25" x14ac:dyDescent="0.2"/>
    <row r="591" ht="14.25" x14ac:dyDescent="0.2"/>
    <row r="592" ht="14.25" x14ac:dyDescent="0.2"/>
    <row r="593" ht="14.25" x14ac:dyDescent="0.2"/>
    <row r="594" ht="14.25" x14ac:dyDescent="0.2"/>
    <row r="595" ht="14.25" x14ac:dyDescent="0.2"/>
    <row r="596" ht="14.25" x14ac:dyDescent="0.2"/>
    <row r="597" ht="14.25" x14ac:dyDescent="0.2"/>
    <row r="598" ht="14.25" x14ac:dyDescent="0.2"/>
    <row r="599" ht="14.25" x14ac:dyDescent="0.2"/>
    <row r="600" ht="14.25" x14ac:dyDescent="0.2"/>
    <row r="601" ht="14.25" x14ac:dyDescent="0.2"/>
    <row r="602" ht="14.25" x14ac:dyDescent="0.2"/>
    <row r="603" ht="14.25" x14ac:dyDescent="0.2"/>
    <row r="604" ht="14.25" x14ac:dyDescent="0.2"/>
    <row r="605" ht="14.25" x14ac:dyDescent="0.2"/>
    <row r="606" ht="14.25" x14ac:dyDescent="0.2"/>
    <row r="607" ht="14.25" x14ac:dyDescent="0.2"/>
    <row r="608" ht="14.25" x14ac:dyDescent="0.2"/>
    <row r="609" ht="14.25" x14ac:dyDescent="0.2"/>
    <row r="610" ht="14.25" x14ac:dyDescent="0.2"/>
    <row r="611" ht="14.25" x14ac:dyDescent="0.2"/>
    <row r="612" ht="14.25" x14ac:dyDescent="0.2"/>
    <row r="613" ht="14.25" x14ac:dyDescent="0.2"/>
    <row r="614" ht="14.25" x14ac:dyDescent="0.2"/>
    <row r="615" ht="14.25" x14ac:dyDescent="0.2"/>
    <row r="616" ht="14.25" x14ac:dyDescent="0.2"/>
    <row r="617" ht="14.25" x14ac:dyDescent="0.2"/>
    <row r="618" ht="14.25" x14ac:dyDescent="0.2"/>
    <row r="619" ht="14.25" x14ac:dyDescent="0.2"/>
    <row r="620" ht="14.25" x14ac:dyDescent="0.2"/>
    <row r="621" ht="14.25" x14ac:dyDescent="0.2"/>
    <row r="622" ht="14.25" x14ac:dyDescent="0.2"/>
    <row r="623" ht="14.25" x14ac:dyDescent="0.2"/>
    <row r="624" ht="14.25" x14ac:dyDescent="0.2"/>
    <row r="625" ht="14.25" x14ac:dyDescent="0.2"/>
    <row r="626" ht="14.25" x14ac:dyDescent="0.2"/>
    <row r="627" ht="14.25" x14ac:dyDescent="0.2"/>
    <row r="628" ht="14.25" x14ac:dyDescent="0.2"/>
    <row r="629" ht="14.25" x14ac:dyDescent="0.2"/>
    <row r="630" ht="14.25" x14ac:dyDescent="0.2"/>
    <row r="631" ht="14.25" x14ac:dyDescent="0.2"/>
    <row r="632" ht="14.25" x14ac:dyDescent="0.2"/>
    <row r="633" ht="14.25" x14ac:dyDescent="0.2"/>
    <row r="634" ht="14.25" x14ac:dyDescent="0.2"/>
    <row r="635" ht="14.25" x14ac:dyDescent="0.2"/>
    <row r="636" ht="14.25" x14ac:dyDescent="0.2"/>
    <row r="637" ht="14.25" x14ac:dyDescent="0.2"/>
    <row r="638" ht="14.25" x14ac:dyDescent="0.2"/>
    <row r="639" ht="14.25" x14ac:dyDescent="0.2"/>
    <row r="640" ht="14.25" x14ac:dyDescent="0.2"/>
    <row r="641" ht="14.25" x14ac:dyDescent="0.2"/>
    <row r="642" ht="14.25" x14ac:dyDescent="0.2"/>
    <row r="643" ht="14.25" x14ac:dyDescent="0.2"/>
    <row r="644" ht="14.25" x14ac:dyDescent="0.2"/>
    <row r="645" ht="14.25" x14ac:dyDescent="0.2"/>
    <row r="646" ht="14.25" x14ac:dyDescent="0.2"/>
    <row r="647" ht="14.25" x14ac:dyDescent="0.2"/>
    <row r="648" ht="14.25" x14ac:dyDescent="0.2"/>
    <row r="649" ht="14.25" x14ac:dyDescent="0.2"/>
    <row r="650" ht="14.25" x14ac:dyDescent="0.2"/>
    <row r="651" ht="14.25" x14ac:dyDescent="0.2"/>
    <row r="652" ht="14.25" x14ac:dyDescent="0.2"/>
    <row r="653" ht="14.25" x14ac:dyDescent="0.2"/>
    <row r="654" ht="14.25" x14ac:dyDescent="0.2"/>
    <row r="655" ht="14.25" x14ac:dyDescent="0.2"/>
    <row r="656" ht="14.25" x14ac:dyDescent="0.2"/>
    <row r="657" ht="14.25" x14ac:dyDescent="0.2"/>
    <row r="658" ht="14.25" x14ac:dyDescent="0.2"/>
    <row r="659" ht="14.25" x14ac:dyDescent="0.2"/>
    <row r="660" ht="14.25" x14ac:dyDescent="0.2"/>
    <row r="661" ht="14.25" x14ac:dyDescent="0.2"/>
    <row r="662" ht="14.25" x14ac:dyDescent="0.2"/>
    <row r="663" ht="14.25" x14ac:dyDescent="0.2"/>
    <row r="664" ht="14.25" x14ac:dyDescent="0.2"/>
    <row r="665" ht="14.25" x14ac:dyDescent="0.2"/>
    <row r="666" ht="14.25" x14ac:dyDescent="0.2"/>
    <row r="667" ht="14.25" x14ac:dyDescent="0.2"/>
    <row r="668" ht="14.25" x14ac:dyDescent="0.2"/>
    <row r="669" ht="14.25" x14ac:dyDescent="0.2"/>
    <row r="670" ht="14.25" x14ac:dyDescent="0.2"/>
    <row r="671" ht="14.25" x14ac:dyDescent="0.2"/>
    <row r="672" ht="14.25" x14ac:dyDescent="0.2"/>
    <row r="673" ht="14.25" x14ac:dyDescent="0.2"/>
    <row r="674" ht="14.25" x14ac:dyDescent="0.2"/>
    <row r="675" ht="14.25" x14ac:dyDescent="0.2"/>
    <row r="676" ht="14.25" x14ac:dyDescent="0.2"/>
    <row r="677" ht="14.25" x14ac:dyDescent="0.2"/>
    <row r="678" ht="14.25" x14ac:dyDescent="0.2"/>
    <row r="679" ht="14.25" x14ac:dyDescent="0.2"/>
    <row r="680" ht="14.25" x14ac:dyDescent="0.2"/>
    <row r="681" ht="14.25" x14ac:dyDescent="0.2"/>
    <row r="682" ht="14.25" x14ac:dyDescent="0.2"/>
    <row r="683" ht="14.25" x14ac:dyDescent="0.2"/>
    <row r="684" ht="14.25" x14ac:dyDescent="0.2"/>
    <row r="685" ht="14.25" x14ac:dyDescent="0.2"/>
    <row r="686" ht="14.25" x14ac:dyDescent="0.2"/>
    <row r="687" ht="14.25" x14ac:dyDescent="0.2"/>
    <row r="688" ht="14.25" x14ac:dyDescent="0.2"/>
    <row r="689" ht="14.25" x14ac:dyDescent="0.2"/>
    <row r="690" ht="14.25" x14ac:dyDescent="0.2"/>
    <row r="691" ht="14.25" x14ac:dyDescent="0.2"/>
    <row r="692" ht="14.25" x14ac:dyDescent="0.2"/>
    <row r="693" ht="14.25" x14ac:dyDescent="0.2"/>
    <row r="694" ht="14.25" x14ac:dyDescent="0.2"/>
    <row r="695" ht="14.25" x14ac:dyDescent="0.2"/>
    <row r="696" ht="14.25" x14ac:dyDescent="0.2"/>
    <row r="697" ht="14.25" x14ac:dyDescent="0.2"/>
    <row r="698" ht="14.25" x14ac:dyDescent="0.2"/>
    <row r="699" ht="14.25" x14ac:dyDescent="0.2"/>
    <row r="700" ht="14.25" x14ac:dyDescent="0.2"/>
    <row r="701" ht="14.25" x14ac:dyDescent="0.2"/>
    <row r="702" ht="14.25" x14ac:dyDescent="0.2"/>
    <row r="703" ht="14.25" x14ac:dyDescent="0.2"/>
    <row r="704" ht="14.25" x14ac:dyDescent="0.2"/>
    <row r="705" ht="14.25" x14ac:dyDescent="0.2"/>
    <row r="706" ht="14.25" x14ac:dyDescent="0.2"/>
    <row r="707" ht="14.25" x14ac:dyDescent="0.2"/>
    <row r="708" ht="14.25" x14ac:dyDescent="0.2"/>
    <row r="709" ht="14.25" x14ac:dyDescent="0.2"/>
    <row r="710" ht="14.25" x14ac:dyDescent="0.2"/>
    <row r="711" ht="14.25" x14ac:dyDescent="0.2"/>
    <row r="712" ht="14.25" x14ac:dyDescent="0.2"/>
    <row r="713" ht="14.25" x14ac:dyDescent="0.2"/>
    <row r="714" ht="14.25" x14ac:dyDescent="0.2"/>
    <row r="715" ht="14.25" x14ac:dyDescent="0.2"/>
    <row r="716" ht="14.25" x14ac:dyDescent="0.2"/>
    <row r="717" ht="14.25" x14ac:dyDescent="0.2"/>
    <row r="718" ht="14.25" x14ac:dyDescent="0.2"/>
    <row r="719" ht="14.25" x14ac:dyDescent="0.2"/>
    <row r="720" ht="14.25" x14ac:dyDescent="0.2"/>
    <row r="721" ht="14.25" x14ac:dyDescent="0.2"/>
    <row r="722" ht="14.25" x14ac:dyDescent="0.2"/>
    <row r="723" ht="14.25" x14ac:dyDescent="0.2"/>
    <row r="724" ht="14.25" x14ac:dyDescent="0.2"/>
    <row r="725" ht="14.25" x14ac:dyDescent="0.2"/>
    <row r="726" ht="14.25" x14ac:dyDescent="0.2"/>
    <row r="727" ht="14.25" x14ac:dyDescent="0.2"/>
    <row r="728" ht="14.25" x14ac:dyDescent="0.2"/>
    <row r="729" ht="14.25" x14ac:dyDescent="0.2"/>
    <row r="730" ht="14.25" x14ac:dyDescent="0.2"/>
    <row r="731" ht="14.25" x14ac:dyDescent="0.2"/>
    <row r="732" ht="14.25" x14ac:dyDescent="0.2"/>
    <row r="733" ht="14.25" x14ac:dyDescent="0.2"/>
    <row r="734" ht="14.25" x14ac:dyDescent="0.2"/>
    <row r="735" ht="14.25" x14ac:dyDescent="0.2"/>
    <row r="736" ht="14.25" x14ac:dyDescent="0.2"/>
    <row r="737" ht="14.25" x14ac:dyDescent="0.2"/>
    <row r="738" ht="14.25" x14ac:dyDescent="0.2"/>
    <row r="739" ht="14.25" x14ac:dyDescent="0.2"/>
    <row r="740" ht="14.25" x14ac:dyDescent="0.2"/>
    <row r="741" ht="14.25" x14ac:dyDescent="0.2"/>
    <row r="742" ht="14.25" x14ac:dyDescent="0.2"/>
    <row r="743" ht="14.25" x14ac:dyDescent="0.2"/>
    <row r="744" ht="14.25" x14ac:dyDescent="0.2"/>
    <row r="745" ht="14.25" x14ac:dyDescent="0.2"/>
    <row r="746" ht="14.25" x14ac:dyDescent="0.2"/>
    <row r="747" ht="14.25" x14ac:dyDescent="0.2"/>
    <row r="748" ht="14.25" x14ac:dyDescent="0.2"/>
    <row r="749" ht="14.25" x14ac:dyDescent="0.2"/>
    <row r="750" ht="14.25" x14ac:dyDescent="0.2"/>
    <row r="751" ht="14.25" x14ac:dyDescent="0.2"/>
    <row r="752" ht="14.25" x14ac:dyDescent="0.2"/>
    <row r="753" ht="14.25" x14ac:dyDescent="0.2"/>
    <row r="754" ht="14.25" x14ac:dyDescent="0.2"/>
    <row r="755" ht="14.25" x14ac:dyDescent="0.2"/>
    <row r="756" ht="14.25" x14ac:dyDescent="0.2"/>
    <row r="757" ht="14.25" x14ac:dyDescent="0.2"/>
    <row r="758" ht="14.25" x14ac:dyDescent="0.2"/>
    <row r="759" ht="14.25" x14ac:dyDescent="0.2"/>
    <row r="760" ht="14.25" x14ac:dyDescent="0.2"/>
    <row r="761" ht="14.25" x14ac:dyDescent="0.2"/>
    <row r="762" ht="14.25" x14ac:dyDescent="0.2"/>
    <row r="763" ht="14.25" x14ac:dyDescent="0.2"/>
    <row r="764" ht="14.25" x14ac:dyDescent="0.2"/>
    <row r="765" ht="14.25" x14ac:dyDescent="0.2"/>
    <row r="766" ht="14.25" x14ac:dyDescent="0.2"/>
    <row r="767" ht="14.25" x14ac:dyDescent="0.2"/>
    <row r="768" ht="14.25" x14ac:dyDescent="0.2"/>
    <row r="769" ht="14.25" x14ac:dyDescent="0.2"/>
    <row r="770" ht="14.25" x14ac:dyDescent="0.2"/>
    <row r="771" ht="14.25" x14ac:dyDescent="0.2"/>
    <row r="772" ht="14.25" x14ac:dyDescent="0.2"/>
    <row r="773" ht="14.25" x14ac:dyDescent="0.2"/>
    <row r="774" ht="14.25" x14ac:dyDescent="0.2"/>
    <row r="775" ht="14.25" x14ac:dyDescent="0.2"/>
    <row r="776" ht="14.25" x14ac:dyDescent="0.2"/>
    <row r="777" ht="14.25" x14ac:dyDescent="0.2"/>
    <row r="778" ht="14.25" x14ac:dyDescent="0.2"/>
    <row r="779" ht="14.25" x14ac:dyDescent="0.2"/>
    <row r="780" ht="14.25" x14ac:dyDescent="0.2"/>
    <row r="781" ht="14.25" x14ac:dyDescent="0.2"/>
    <row r="782" ht="14.25" x14ac:dyDescent="0.2"/>
    <row r="783" ht="14.25" x14ac:dyDescent="0.2"/>
    <row r="784" ht="14.25" x14ac:dyDescent="0.2"/>
    <row r="785" ht="14.25" x14ac:dyDescent="0.2"/>
    <row r="786" ht="14.25" x14ac:dyDescent="0.2"/>
    <row r="787" ht="14.25" x14ac:dyDescent="0.2"/>
    <row r="788" ht="14.25" x14ac:dyDescent="0.2"/>
    <row r="789" ht="14.25" x14ac:dyDescent="0.2"/>
    <row r="790" ht="14.25" x14ac:dyDescent="0.2"/>
    <row r="791" ht="14.25" x14ac:dyDescent="0.2"/>
    <row r="792" ht="14.25" x14ac:dyDescent="0.2"/>
    <row r="793" ht="14.25" x14ac:dyDescent="0.2"/>
    <row r="794" ht="14.25" x14ac:dyDescent="0.2"/>
    <row r="795" ht="14.25" x14ac:dyDescent="0.2"/>
    <row r="796" ht="14.25" x14ac:dyDescent="0.2"/>
    <row r="797" ht="14.25" x14ac:dyDescent="0.2"/>
    <row r="798" ht="14.25" x14ac:dyDescent="0.2"/>
    <row r="799" ht="14.25" x14ac:dyDescent="0.2"/>
    <row r="800" ht="14.25" x14ac:dyDescent="0.2"/>
    <row r="801" ht="14.25" x14ac:dyDescent="0.2"/>
    <row r="802" ht="14.25" x14ac:dyDescent="0.2"/>
    <row r="803" ht="14.25" x14ac:dyDescent="0.2"/>
    <row r="804" ht="14.25" x14ac:dyDescent="0.2"/>
    <row r="805" ht="14.25" x14ac:dyDescent="0.2"/>
    <row r="806" ht="30" customHeight="1" x14ac:dyDescent="0.2"/>
    <row r="807" ht="27.75" customHeight="1" x14ac:dyDescent="0.2"/>
  </sheetData>
  <sheetProtection selectLockedCells="1" selectUnlockedCells="1"/>
  <mergeCells count="6">
    <mergeCell ref="A21:E21"/>
    <mergeCell ref="A1:F1"/>
    <mergeCell ref="A12:E12"/>
    <mergeCell ref="A13:E13"/>
    <mergeCell ref="A15:F15"/>
    <mergeCell ref="A20:E20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tabSelected="1" topLeftCell="A3" zoomScale="85" zoomScaleNormal="85" workbookViewId="0">
      <selection activeCell="D6" sqref="D6"/>
    </sheetView>
  </sheetViews>
  <sheetFormatPr defaultRowHeight="15" x14ac:dyDescent="0.25"/>
  <cols>
    <col min="1" max="1" width="43.375" style="42" customWidth="1"/>
    <col min="2" max="2" width="9.25" style="42" customWidth="1"/>
    <col min="3" max="3" width="13.375" style="42" bestFit="1" customWidth="1"/>
    <col min="4" max="4" width="15.375" style="42" bestFit="1" customWidth="1"/>
    <col min="5" max="5" width="18.625" style="42" customWidth="1"/>
    <col min="6" max="6" width="25.75" style="42" bestFit="1" customWidth="1"/>
    <col min="7" max="7" width="13.625" style="42" bestFit="1" customWidth="1"/>
    <col min="8" max="8" width="9" style="42"/>
    <col min="9" max="9" width="13.625" style="42" bestFit="1" customWidth="1"/>
    <col min="10" max="16384" width="9" style="42"/>
  </cols>
  <sheetData>
    <row r="1" spans="1:6" ht="15.75" hidden="1" thickBot="1" x14ac:dyDescent="0.3"/>
    <row r="2" spans="1:6" ht="15.75" hidden="1" thickBot="1" x14ac:dyDescent="0.3"/>
    <row r="3" spans="1:6" ht="19.5" thickBot="1" x14ac:dyDescent="0.3">
      <c r="A3" s="273" t="s">
        <v>862</v>
      </c>
      <c r="B3" s="274"/>
      <c r="C3" s="274"/>
      <c r="D3" s="274"/>
      <c r="E3" s="274"/>
      <c r="F3" s="275"/>
    </row>
    <row r="4" spans="1:6" ht="15.75" customHeight="1" x14ac:dyDescent="0.25">
      <c r="A4" s="276" t="s">
        <v>127</v>
      </c>
      <c r="B4" s="278" t="s">
        <v>128</v>
      </c>
      <c r="C4" s="278" t="s">
        <v>129</v>
      </c>
      <c r="D4" s="278" t="s">
        <v>130</v>
      </c>
      <c r="E4" s="278" t="s">
        <v>131</v>
      </c>
      <c r="F4" s="280" t="s">
        <v>132</v>
      </c>
    </row>
    <row r="5" spans="1:6" ht="15.75" thickBot="1" x14ac:dyDescent="0.3">
      <c r="A5" s="277"/>
      <c r="B5" s="279"/>
      <c r="C5" s="279"/>
      <c r="D5" s="279"/>
      <c r="E5" s="279"/>
      <c r="F5" s="281"/>
    </row>
    <row r="6" spans="1:6" ht="15.75" x14ac:dyDescent="0.25">
      <c r="A6" s="43" t="s">
        <v>866</v>
      </c>
      <c r="B6" s="86" t="s">
        <v>867</v>
      </c>
      <c r="C6" s="44">
        <v>1</v>
      </c>
      <c r="D6" s="87">
        <f>ENGENHEIROS!D121</f>
        <v>19266.264150000599</v>
      </c>
      <c r="E6" s="87">
        <f>D6*C6</f>
        <v>19266.264150000599</v>
      </c>
      <c r="F6" s="88">
        <f>E6*12</f>
        <v>231195.16980000719</v>
      </c>
    </row>
    <row r="7" spans="1:6" ht="15.75" x14ac:dyDescent="0.25">
      <c r="A7" s="43" t="s">
        <v>93</v>
      </c>
      <c r="B7" s="86" t="s">
        <v>113</v>
      </c>
      <c r="C7" s="44">
        <v>1</v>
      </c>
      <c r="D7" s="87">
        <f>ENGENHEIROS!D121</f>
        <v>19266.264150000599</v>
      </c>
      <c r="E7" s="87">
        <f t="shared" ref="E7:E23" si="0">D7*C7</f>
        <v>19266.264150000599</v>
      </c>
      <c r="F7" s="88">
        <f>E7*12</f>
        <v>231195.16980000719</v>
      </c>
    </row>
    <row r="8" spans="1:6" ht="15.75" x14ac:dyDescent="0.25">
      <c r="A8" s="45" t="s">
        <v>111</v>
      </c>
      <c r="B8" s="89" t="s">
        <v>114</v>
      </c>
      <c r="C8" s="46">
        <v>1</v>
      </c>
      <c r="D8" s="90">
        <f>ENGENHEIROS!D121</f>
        <v>19266.264150000599</v>
      </c>
      <c r="E8" s="87">
        <f t="shared" si="0"/>
        <v>19266.264150000599</v>
      </c>
      <c r="F8" s="88">
        <f t="shared" ref="F8:F23" si="1">E8*12</f>
        <v>231195.16980000719</v>
      </c>
    </row>
    <row r="9" spans="1:6" ht="15.75" x14ac:dyDescent="0.25">
      <c r="A9" s="45" t="s">
        <v>112</v>
      </c>
      <c r="B9" s="89" t="str">
        <f>ARQUITETO!D7</f>
        <v>2141-05</v>
      </c>
      <c r="C9" s="46">
        <v>1</v>
      </c>
      <c r="D9" s="90">
        <f>ARQUITETO!D121</f>
        <v>19105.754292104819</v>
      </c>
      <c r="E9" s="87">
        <f t="shared" si="0"/>
        <v>19105.754292104819</v>
      </c>
      <c r="F9" s="88">
        <f t="shared" si="1"/>
        <v>229269.05150525784</v>
      </c>
    </row>
    <row r="10" spans="1:6" ht="15.75" x14ac:dyDescent="0.25">
      <c r="A10" s="45" t="s">
        <v>120</v>
      </c>
      <c r="B10" s="89" t="str">
        <f>PROJETISTA!D7</f>
        <v>3185-10</v>
      </c>
      <c r="C10" s="46">
        <v>3</v>
      </c>
      <c r="D10" s="90">
        <f>PROJETISTA!D122</f>
        <v>5647.6134507271572</v>
      </c>
      <c r="E10" s="87">
        <f t="shared" si="0"/>
        <v>16942.840352181473</v>
      </c>
      <c r="F10" s="88">
        <f t="shared" si="1"/>
        <v>203314.08422617766</v>
      </c>
    </row>
    <row r="11" spans="1:6" ht="15.75" x14ac:dyDescent="0.25">
      <c r="A11" s="45" t="s">
        <v>121</v>
      </c>
      <c r="B11" s="91" t="str">
        <f>'ENCARREGADO GERAL'!D7</f>
        <v>7102-05</v>
      </c>
      <c r="C11" s="47">
        <v>1</v>
      </c>
      <c r="D11" s="90">
        <f>'ENCARREGADO GERAL'!D122</f>
        <v>7737.2764038040159</v>
      </c>
      <c r="E11" s="87">
        <f t="shared" si="0"/>
        <v>7737.2764038040159</v>
      </c>
      <c r="F11" s="88">
        <f t="shared" si="1"/>
        <v>92847.316845648194</v>
      </c>
    </row>
    <row r="12" spans="1:6" ht="15.75" x14ac:dyDescent="0.25">
      <c r="A12" s="45" t="s">
        <v>957</v>
      </c>
      <c r="B12" s="91" t="s">
        <v>133</v>
      </c>
      <c r="C12" s="46">
        <v>1</v>
      </c>
      <c r="D12" s="90">
        <f>'ENCARREGADO ELÉTRICA'!D123</f>
        <v>6511.8018509980539</v>
      </c>
      <c r="E12" s="87">
        <f t="shared" si="0"/>
        <v>6511.8018509980539</v>
      </c>
      <c r="F12" s="88">
        <f t="shared" si="1"/>
        <v>78141.622211976646</v>
      </c>
    </row>
    <row r="13" spans="1:6" ht="15.75" x14ac:dyDescent="0.25">
      <c r="A13" s="45" t="s">
        <v>958</v>
      </c>
      <c r="B13" s="91" t="s">
        <v>134</v>
      </c>
      <c r="C13" s="46">
        <v>7</v>
      </c>
      <c r="D13" s="90">
        <f>ELETRICISTA!D123</f>
        <v>5641.5295827683667</v>
      </c>
      <c r="E13" s="87">
        <f t="shared" si="0"/>
        <v>39490.707079378568</v>
      </c>
      <c r="F13" s="88">
        <f t="shared" si="1"/>
        <v>473888.48495254281</v>
      </c>
    </row>
    <row r="14" spans="1:6" ht="15.75" x14ac:dyDescent="0.25">
      <c r="A14" s="45" t="s">
        <v>135</v>
      </c>
      <c r="B14" s="91" t="s">
        <v>136</v>
      </c>
      <c r="C14" s="46">
        <v>2</v>
      </c>
      <c r="D14" s="90">
        <f>TÉCNICOS!D122</f>
        <v>5948.6477910548128</v>
      </c>
      <c r="E14" s="87">
        <f t="shared" si="0"/>
        <v>11897.295582109626</v>
      </c>
      <c r="F14" s="88">
        <f t="shared" si="1"/>
        <v>142767.54698531551</v>
      </c>
    </row>
    <row r="15" spans="1:6" ht="15.75" x14ac:dyDescent="0.25">
      <c r="A15" s="45" t="s">
        <v>952</v>
      </c>
      <c r="B15" s="91" t="s">
        <v>138</v>
      </c>
      <c r="C15" s="46">
        <v>4</v>
      </c>
      <c r="D15" s="90">
        <f>TÉCNICOS!D122</f>
        <v>5948.6477910548128</v>
      </c>
      <c r="E15" s="87">
        <f t="shared" si="0"/>
        <v>23794.591164219251</v>
      </c>
      <c r="F15" s="88">
        <f t="shared" si="1"/>
        <v>285535.09397063102</v>
      </c>
    </row>
    <row r="16" spans="1:6" ht="50.25" customHeight="1" x14ac:dyDescent="0.25">
      <c r="A16" s="45" t="s">
        <v>1151</v>
      </c>
      <c r="B16" s="91" t="s">
        <v>964</v>
      </c>
      <c r="C16" s="46">
        <v>1</v>
      </c>
      <c r="D16" s="90">
        <f>'TÉCNICO ELETROTÉCNICA E ELETROM'!D122</f>
        <v>2999.7255869744226</v>
      </c>
      <c r="E16" s="87">
        <f t="shared" si="0"/>
        <v>2999.7255869744226</v>
      </c>
      <c r="F16" s="88">
        <f t="shared" si="1"/>
        <v>35996.707043693074</v>
      </c>
    </row>
    <row r="17" spans="1:9" ht="15.75" x14ac:dyDescent="0.25">
      <c r="A17" s="45" t="s">
        <v>126</v>
      </c>
      <c r="B17" s="91" t="s">
        <v>137</v>
      </c>
      <c r="C17" s="46">
        <v>2</v>
      </c>
      <c r="D17" s="90">
        <f>'BOMBEIRO HIDRÁULICO'!D123</f>
        <v>5350.5750483901065</v>
      </c>
      <c r="E17" s="87">
        <f t="shared" si="0"/>
        <v>10701.150096780213</v>
      </c>
      <c r="F17" s="88">
        <f t="shared" si="1"/>
        <v>128413.80116136256</v>
      </c>
    </row>
    <row r="18" spans="1:9" ht="15.75" x14ac:dyDescent="0.25">
      <c r="A18" s="45" t="s">
        <v>953</v>
      </c>
      <c r="B18" s="89" t="s">
        <v>141</v>
      </c>
      <c r="C18" s="46">
        <v>2</v>
      </c>
      <c r="D18" s="90">
        <f>'MAR,SER, PINT, VID-CHAV e PED'!D123</f>
        <v>4915.5699382866324</v>
      </c>
      <c r="E18" s="87">
        <f t="shared" si="0"/>
        <v>9831.1398765732647</v>
      </c>
      <c r="F18" s="88">
        <f t="shared" si="1"/>
        <v>117973.67851887917</v>
      </c>
    </row>
    <row r="19" spans="1:9" ht="15.75" x14ac:dyDescent="0.25">
      <c r="A19" s="45" t="s">
        <v>954</v>
      </c>
      <c r="B19" s="89" t="s">
        <v>142</v>
      </c>
      <c r="C19" s="46">
        <v>2</v>
      </c>
      <c r="D19" s="90">
        <f>'MAR,SER, PINT, VID-CHAV e PED'!D123</f>
        <v>4915.5699382866324</v>
      </c>
      <c r="E19" s="87">
        <f t="shared" si="0"/>
        <v>9831.1398765732647</v>
      </c>
      <c r="F19" s="88">
        <f t="shared" si="1"/>
        <v>117973.67851887917</v>
      </c>
    </row>
    <row r="20" spans="1:9" ht="15.75" x14ac:dyDescent="0.25">
      <c r="A20" s="45" t="s">
        <v>955</v>
      </c>
      <c r="B20" s="89" t="s">
        <v>143</v>
      </c>
      <c r="C20" s="46">
        <v>4</v>
      </c>
      <c r="D20" s="90">
        <f>'MAR,SER, PINT, VID-CHAV e PED'!D123</f>
        <v>4915.5699382866324</v>
      </c>
      <c r="E20" s="87">
        <f t="shared" si="0"/>
        <v>19662.279753146529</v>
      </c>
      <c r="F20" s="88">
        <f t="shared" si="1"/>
        <v>235947.35703775834</v>
      </c>
    </row>
    <row r="21" spans="1:9" ht="15.75" x14ac:dyDescent="0.25">
      <c r="A21" s="45" t="s">
        <v>956</v>
      </c>
      <c r="B21" s="89" t="s">
        <v>146</v>
      </c>
      <c r="C21" s="46">
        <v>3</v>
      </c>
      <c r="D21" s="90">
        <f>'MAR,SER, PINT, VID-CHAV e PED'!D123</f>
        <v>4915.5699382866324</v>
      </c>
      <c r="E21" s="87">
        <f t="shared" si="0"/>
        <v>14746.709814859896</v>
      </c>
      <c r="F21" s="88">
        <f t="shared" si="1"/>
        <v>176960.51777831875</v>
      </c>
    </row>
    <row r="22" spans="1:9" ht="15.75" x14ac:dyDescent="0.25">
      <c r="A22" s="45" t="s">
        <v>144</v>
      </c>
      <c r="B22" s="89" t="s">
        <v>145</v>
      </c>
      <c r="C22" s="46">
        <v>1</v>
      </c>
      <c r="D22" s="90">
        <f>'MAR,SER, PINT, VID-CHAV e PED'!D123</f>
        <v>4915.5699382866324</v>
      </c>
      <c r="E22" s="87">
        <f t="shared" si="0"/>
        <v>4915.5699382866324</v>
      </c>
      <c r="F22" s="88">
        <f t="shared" si="1"/>
        <v>58986.839259439585</v>
      </c>
    </row>
    <row r="23" spans="1:9" ht="15.75" x14ac:dyDescent="0.25">
      <c r="A23" s="45" t="s">
        <v>139</v>
      </c>
      <c r="B23" s="91" t="s">
        <v>140</v>
      </c>
      <c r="C23" s="46">
        <v>8</v>
      </c>
      <c r="D23" s="90">
        <f>'AJUDANTE-SERVENTE'!D123</f>
        <v>3669.1484851437726</v>
      </c>
      <c r="E23" s="87">
        <f t="shared" si="0"/>
        <v>29353.187881150181</v>
      </c>
      <c r="F23" s="88">
        <f t="shared" si="1"/>
        <v>352238.25457380217</v>
      </c>
    </row>
    <row r="24" spans="1:9" ht="16.5" thickBot="1" x14ac:dyDescent="0.3">
      <c r="A24" s="48"/>
      <c r="B24" s="49"/>
      <c r="C24" s="103">
        <f>SUM(C6:C23)</f>
        <v>45</v>
      </c>
      <c r="D24" s="104" t="s">
        <v>108</v>
      </c>
      <c r="E24" s="105">
        <f>SUM(E6:E23)</f>
        <v>285319.96199914202</v>
      </c>
      <c r="F24" s="106">
        <f>SUM(F6:F23)</f>
        <v>3423839.5439897045</v>
      </c>
      <c r="G24" s="99"/>
      <c r="H24" s="107"/>
      <c r="I24" s="100"/>
    </row>
    <row r="25" spans="1:9" ht="15.75" thickBot="1" x14ac:dyDescent="0.3"/>
    <row r="26" spans="1:9" ht="32.25" thickBot="1" x14ac:dyDescent="0.3">
      <c r="A26" s="282" t="s">
        <v>147</v>
      </c>
      <c r="B26" s="283"/>
      <c r="C26" s="283"/>
      <c r="D26" s="284"/>
      <c r="E26" s="92" t="s">
        <v>863</v>
      </c>
      <c r="F26" s="93" t="s">
        <v>148</v>
      </c>
    </row>
    <row r="27" spans="1:9" ht="16.5" thickBot="1" x14ac:dyDescent="0.3">
      <c r="A27" s="285" t="s">
        <v>149</v>
      </c>
      <c r="B27" s="286"/>
      <c r="C27" s="286"/>
      <c r="D27" s="287"/>
      <c r="E27" s="145">
        <f>F27/F$29</f>
        <v>0.78903652972239968</v>
      </c>
      <c r="F27" s="94">
        <f>F24</f>
        <v>3423839.5439897045</v>
      </c>
    </row>
    <row r="28" spans="1:9" ht="16.5" thickBot="1" x14ac:dyDescent="0.3">
      <c r="A28" s="288" t="s">
        <v>77</v>
      </c>
      <c r="B28" s="289"/>
      <c r="C28" s="289"/>
      <c r="D28" s="290"/>
      <c r="E28" s="95">
        <f>F28/F$29</f>
        <v>0.21096347942484425</v>
      </c>
      <c r="F28" s="96">
        <f>'PREVISÃO DE MATERIAIS'!H230</f>
        <v>915426.69570262218</v>
      </c>
    </row>
    <row r="29" spans="1:9" ht="16.5" thickBot="1" x14ac:dyDescent="0.3">
      <c r="A29" s="282" t="s">
        <v>865</v>
      </c>
      <c r="B29" s="283"/>
      <c r="C29" s="283"/>
      <c r="D29" s="284"/>
      <c r="E29" s="97">
        <f>SUM(E27:E28)</f>
        <v>1.0000000091472439</v>
      </c>
      <c r="F29" s="98">
        <f>ROUNDDOWN((F27+F28),1)</f>
        <v>4339266.2</v>
      </c>
    </row>
    <row r="30" spans="1:9" ht="16.5" thickBot="1" x14ac:dyDescent="0.3">
      <c r="A30" s="282" t="s">
        <v>864</v>
      </c>
      <c r="B30" s="283"/>
      <c r="C30" s="283"/>
      <c r="D30" s="284"/>
      <c r="E30" s="97"/>
      <c r="F30" s="98">
        <f>F29/12</f>
        <v>361605.51666666666</v>
      </c>
    </row>
    <row r="36" spans="2:2" ht="15.75" x14ac:dyDescent="0.25">
      <c r="B36" s="144"/>
    </row>
  </sheetData>
  <mergeCells count="12">
    <mergeCell ref="A30:D30"/>
    <mergeCell ref="A26:D26"/>
    <mergeCell ref="A27:D27"/>
    <mergeCell ref="A28:D28"/>
    <mergeCell ref="A29:D29"/>
    <mergeCell ref="A3:F3"/>
    <mergeCell ref="A4:A5"/>
    <mergeCell ref="B4:B5"/>
    <mergeCell ref="C4:C5"/>
    <mergeCell ref="D4:D5"/>
    <mergeCell ref="E4:E5"/>
    <mergeCell ref="F4:F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20"/>
  <sheetViews>
    <sheetView showGridLines="0" zoomScaleNormal="100" zoomScaleSheetLayoutView="115" workbookViewId="0">
      <selection activeCell="K18" sqref="K18"/>
    </sheetView>
  </sheetViews>
  <sheetFormatPr defaultRowHeight="12.75" x14ac:dyDescent="0.2"/>
  <cols>
    <col min="1" max="1" width="9" style="50"/>
    <col min="2" max="2" width="2.875" style="51" bestFit="1" customWidth="1"/>
    <col min="3" max="3" width="44.375" style="50" bestFit="1" customWidth="1"/>
    <col min="4" max="4" width="6.75" style="50" bestFit="1" customWidth="1"/>
    <col min="5" max="5" width="4.625" style="50" customWidth="1"/>
    <col min="6" max="9" width="9" style="50"/>
    <col min="10" max="10" width="39.25" style="50" customWidth="1"/>
    <col min="11" max="16384" width="9" style="50"/>
  </cols>
  <sheetData>
    <row r="2" spans="2:14" ht="15" customHeight="1" x14ac:dyDescent="0.2">
      <c r="B2" s="303" t="s">
        <v>151</v>
      </c>
      <c r="C2" s="303"/>
      <c r="D2" s="303"/>
      <c r="I2" s="303" t="s">
        <v>151</v>
      </c>
      <c r="J2" s="303"/>
      <c r="K2" s="303"/>
    </row>
    <row r="3" spans="2:14" ht="15" customHeight="1" x14ac:dyDescent="0.2">
      <c r="B3" s="304" t="s">
        <v>164</v>
      </c>
      <c r="C3" s="304"/>
      <c r="D3" s="304"/>
      <c r="I3" s="304" t="s">
        <v>165</v>
      </c>
      <c r="J3" s="304"/>
      <c r="K3" s="304"/>
    </row>
    <row r="4" spans="2:14" ht="15" thickBot="1" x14ac:dyDescent="0.25">
      <c r="C4" s="52"/>
      <c r="I4" s="51"/>
      <c r="J4" s="52"/>
    </row>
    <row r="5" spans="2:14" s="54" customFormat="1" ht="20.100000000000001" customHeight="1" thickBot="1" x14ac:dyDescent="0.25">
      <c r="B5" s="53" t="s">
        <v>10</v>
      </c>
      <c r="C5" s="66" t="s">
        <v>152</v>
      </c>
      <c r="D5" s="67">
        <f>SUM(D6:D8)</f>
        <v>6.0699999999999994</v>
      </c>
      <c r="I5" s="53" t="s">
        <v>10</v>
      </c>
      <c r="J5" s="66" t="s">
        <v>152</v>
      </c>
      <c r="K5" s="67">
        <f>SUM(K6:K8)</f>
        <v>4.7799999999999994</v>
      </c>
    </row>
    <row r="6" spans="2:14" ht="31.5" customHeight="1" x14ac:dyDescent="0.2">
      <c r="B6" s="55" t="s">
        <v>153</v>
      </c>
      <c r="C6" s="56" t="s">
        <v>154</v>
      </c>
      <c r="D6" s="160">
        <v>1.27</v>
      </c>
      <c r="E6" s="291" t="s">
        <v>962</v>
      </c>
      <c r="F6" s="292"/>
      <c r="G6" s="293"/>
      <c r="I6" s="55" t="s">
        <v>153</v>
      </c>
      <c r="J6" s="56" t="s">
        <v>154</v>
      </c>
      <c r="K6" s="68">
        <v>0.85</v>
      </c>
      <c r="L6" s="291" t="s">
        <v>962</v>
      </c>
      <c r="M6" s="292"/>
      <c r="N6" s="293"/>
    </row>
    <row r="7" spans="2:14" ht="29.25" customHeight="1" x14ac:dyDescent="0.2">
      <c r="B7" s="57" t="s">
        <v>155</v>
      </c>
      <c r="C7" s="58" t="s">
        <v>156</v>
      </c>
      <c r="D7" s="161">
        <v>4</v>
      </c>
      <c r="E7" s="294" t="s">
        <v>962</v>
      </c>
      <c r="F7" s="295"/>
      <c r="G7" s="296"/>
      <c r="I7" s="57" t="s">
        <v>155</v>
      </c>
      <c r="J7" s="58" t="s">
        <v>156</v>
      </c>
      <c r="K7" s="69">
        <v>3.45</v>
      </c>
      <c r="L7" s="294" t="s">
        <v>962</v>
      </c>
      <c r="M7" s="295"/>
      <c r="N7" s="296"/>
    </row>
    <row r="8" spans="2:14" ht="27.75" customHeight="1" thickBot="1" x14ac:dyDescent="0.25">
      <c r="B8" s="57" t="s">
        <v>162</v>
      </c>
      <c r="C8" s="58" t="s">
        <v>161</v>
      </c>
      <c r="D8" s="161">
        <v>0.8</v>
      </c>
      <c r="E8" s="297" t="s">
        <v>962</v>
      </c>
      <c r="F8" s="298"/>
      <c r="G8" s="299"/>
      <c r="I8" s="57" t="s">
        <v>162</v>
      </c>
      <c r="J8" s="58" t="s">
        <v>161</v>
      </c>
      <c r="K8" s="69">
        <v>0.48</v>
      </c>
      <c r="L8" s="297" t="s">
        <v>962</v>
      </c>
      <c r="M8" s="298"/>
      <c r="N8" s="299"/>
    </row>
    <row r="9" spans="2:14" s="60" customFormat="1" ht="20.100000000000001" customHeight="1" thickBot="1" x14ac:dyDescent="0.25">
      <c r="B9" s="59" t="s">
        <v>12</v>
      </c>
      <c r="C9" s="66" t="s">
        <v>150</v>
      </c>
      <c r="D9" s="67">
        <v>7.4</v>
      </c>
      <c r="I9" s="59" t="s">
        <v>12</v>
      </c>
      <c r="J9" s="66" t="s">
        <v>150</v>
      </c>
      <c r="K9" s="67">
        <f>K10</f>
        <v>5.1100000000000003</v>
      </c>
    </row>
    <row r="10" spans="2:14" s="54" customFormat="1" ht="27.75" customHeight="1" thickBot="1" x14ac:dyDescent="0.25">
      <c r="B10" s="61" t="s">
        <v>157</v>
      </c>
      <c r="C10" s="62" t="s">
        <v>150</v>
      </c>
      <c r="D10" s="70">
        <f>D9</f>
        <v>7.4</v>
      </c>
      <c r="E10" s="300" t="s">
        <v>962</v>
      </c>
      <c r="F10" s="301"/>
      <c r="G10" s="302"/>
      <c r="I10" s="61" t="s">
        <v>157</v>
      </c>
      <c r="J10" s="62" t="s">
        <v>150</v>
      </c>
      <c r="K10" s="70">
        <v>5.1100000000000003</v>
      </c>
      <c r="L10" s="300" t="s">
        <v>962</v>
      </c>
      <c r="M10" s="301"/>
      <c r="N10" s="302"/>
    </row>
    <row r="11" spans="2:14" ht="20.100000000000001" customHeight="1" thickBot="1" x14ac:dyDescent="0.25">
      <c r="B11" s="59" t="s">
        <v>14</v>
      </c>
      <c r="C11" s="66" t="s">
        <v>159</v>
      </c>
      <c r="D11" s="67">
        <f>SUM(D12:D15)</f>
        <v>10.15</v>
      </c>
      <c r="I11" s="59" t="s">
        <v>14</v>
      </c>
      <c r="J11" s="66" t="s">
        <v>159</v>
      </c>
      <c r="K11" s="67">
        <f>SUM(K12:K15)</f>
        <v>8.15</v>
      </c>
    </row>
    <row r="12" spans="2:14" ht="20.100000000000001" customHeight="1" x14ac:dyDescent="0.2">
      <c r="B12" s="55" t="s">
        <v>158</v>
      </c>
      <c r="C12" s="56" t="s">
        <v>86</v>
      </c>
      <c r="D12" s="83">
        <v>0.65</v>
      </c>
      <c r="I12" s="55" t="s">
        <v>158</v>
      </c>
      <c r="J12" s="56" t="s">
        <v>86</v>
      </c>
      <c r="K12" s="83">
        <v>0.65</v>
      </c>
    </row>
    <row r="13" spans="2:14" ht="20.100000000000001" customHeight="1" x14ac:dyDescent="0.2">
      <c r="B13" s="57" t="s">
        <v>166</v>
      </c>
      <c r="C13" s="58" t="s">
        <v>85</v>
      </c>
      <c r="D13" s="84">
        <v>3</v>
      </c>
      <c r="I13" s="57" t="s">
        <v>166</v>
      </c>
      <c r="J13" s="58" t="s">
        <v>85</v>
      </c>
      <c r="K13" s="84">
        <v>3</v>
      </c>
    </row>
    <row r="14" spans="2:14" ht="20.100000000000001" customHeight="1" x14ac:dyDescent="0.2">
      <c r="B14" s="57" t="s">
        <v>167</v>
      </c>
      <c r="C14" s="58" t="s">
        <v>84</v>
      </c>
      <c r="D14" s="84">
        <v>2</v>
      </c>
      <c r="I14" s="57" t="s">
        <v>167</v>
      </c>
      <c r="J14" s="58" t="s">
        <v>84</v>
      </c>
      <c r="K14" s="84">
        <v>0</v>
      </c>
    </row>
    <row r="15" spans="2:14" ht="30.75" customHeight="1" thickBot="1" x14ac:dyDescent="0.25">
      <c r="B15" s="64" t="s">
        <v>168</v>
      </c>
      <c r="C15" s="65" t="s">
        <v>160</v>
      </c>
      <c r="D15" s="85">
        <v>4.5</v>
      </c>
      <c r="I15" s="64" t="s">
        <v>168</v>
      </c>
      <c r="J15" s="65" t="s">
        <v>160</v>
      </c>
      <c r="K15" s="85">
        <v>4.5</v>
      </c>
    </row>
    <row r="16" spans="2:14" ht="14.25" x14ac:dyDescent="0.2">
      <c r="C16" s="52"/>
    </row>
    <row r="17" spans="2:11" ht="13.5" thickBot="1" x14ac:dyDescent="0.25">
      <c r="D17" s="63"/>
    </row>
    <row r="18" spans="2:11" ht="13.5" thickBot="1" x14ac:dyDescent="0.25">
      <c r="B18" s="71" t="s">
        <v>169</v>
      </c>
      <c r="C18" s="73"/>
      <c r="D18" s="72">
        <f>(1+D5/100)*(1+D9/100)/(1-D11/100)-1</f>
        <v>0.26788180300500852</v>
      </c>
      <c r="I18" s="71" t="s">
        <v>169</v>
      </c>
      <c r="J18" s="73"/>
      <c r="K18" s="72">
        <f>(1+K5/100)*(1+K9/100)/(1-K11/100)-1</f>
        <v>0.19906649972781709</v>
      </c>
    </row>
    <row r="19" spans="2:11" ht="15" x14ac:dyDescent="0.2">
      <c r="C19" s="305"/>
      <c r="D19" s="305"/>
      <c r="E19" s="305"/>
      <c r="F19" s="305"/>
      <c r="G19" s="305"/>
      <c r="H19" s="305"/>
    </row>
    <row r="20" spans="2:11" ht="15" x14ac:dyDescent="0.2">
      <c r="C20" s="305"/>
      <c r="D20" s="305"/>
      <c r="E20" s="305"/>
      <c r="F20" s="305"/>
      <c r="G20" s="305"/>
      <c r="H20" s="305"/>
    </row>
  </sheetData>
  <mergeCells count="14">
    <mergeCell ref="C19:H19"/>
    <mergeCell ref="C20:H20"/>
    <mergeCell ref="I2:K2"/>
    <mergeCell ref="I3:K3"/>
    <mergeCell ref="E6:G6"/>
    <mergeCell ref="E7:G7"/>
    <mergeCell ref="E8:G8"/>
    <mergeCell ref="E10:G10"/>
    <mergeCell ref="L6:N6"/>
    <mergeCell ref="L7:N7"/>
    <mergeCell ref="L8:N8"/>
    <mergeCell ref="L10:N10"/>
    <mergeCell ref="B2:D2"/>
    <mergeCell ref="B3:D3"/>
  </mergeCells>
  <printOptions horizontalCentered="1" verticalCentered="1"/>
  <pageMargins left="0.23622047244094488" right="0.23622047244094488" top="0.15748031496062992" bottom="0.19685039370078741" header="0.31496062992125984" footer="0.31496062992125984"/>
  <pageSetup paperSize="9" scale="70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7"/>
  <sheetViews>
    <sheetView workbookViewId="0">
      <selection activeCell="I23" sqref="I23"/>
    </sheetView>
  </sheetViews>
  <sheetFormatPr defaultRowHeight="14.25" x14ac:dyDescent="0.2"/>
  <cols>
    <col min="2" max="2" width="24.375" bestFit="1" customWidth="1"/>
    <col min="3" max="3" width="16.125" style="24" customWidth="1"/>
    <col min="4" max="5" width="16" style="24" customWidth="1"/>
    <col min="6" max="6" width="12.625" customWidth="1"/>
  </cols>
  <sheetData>
    <row r="2" spans="2:6" x14ac:dyDescent="0.2">
      <c r="B2" s="306" t="s">
        <v>109</v>
      </c>
      <c r="C2" s="307"/>
      <c r="D2" s="307"/>
      <c r="E2" s="307"/>
      <c r="F2" s="307"/>
    </row>
    <row r="3" spans="2:6" ht="28.5" x14ac:dyDescent="0.2">
      <c r="B3" s="26"/>
      <c r="C3" s="27" t="s">
        <v>106</v>
      </c>
      <c r="D3" s="28" t="s">
        <v>105</v>
      </c>
      <c r="E3" s="28" t="s">
        <v>107</v>
      </c>
      <c r="F3" s="28" t="s">
        <v>110</v>
      </c>
    </row>
    <row r="4" spans="2:6" ht="15.75" x14ac:dyDescent="0.25">
      <c r="B4" s="26" t="s">
        <v>95</v>
      </c>
      <c r="C4" s="29">
        <v>0</v>
      </c>
      <c r="D4" s="26">
        <v>30</v>
      </c>
      <c r="E4" s="30">
        <v>0.6986</v>
      </c>
      <c r="F4" s="31">
        <f>C4*D4*E4</f>
        <v>0</v>
      </c>
    </row>
    <row r="5" spans="2:6" ht="15.75" x14ac:dyDescent="0.25">
      <c r="B5" s="26" t="s">
        <v>96</v>
      </c>
      <c r="C5" s="29">
        <v>1</v>
      </c>
      <c r="D5" s="26">
        <v>1</v>
      </c>
      <c r="E5" s="30">
        <v>1</v>
      </c>
      <c r="F5" s="31">
        <f t="shared" ref="F5:F16" si="0">C5*D5*E5</f>
        <v>1</v>
      </c>
    </row>
    <row r="6" spans="2:6" s="134" customFormat="1" ht="15.75" x14ac:dyDescent="0.25">
      <c r="B6" s="26" t="s">
        <v>939</v>
      </c>
      <c r="C6" s="29">
        <v>0.5</v>
      </c>
      <c r="D6" s="26">
        <v>5</v>
      </c>
      <c r="E6" s="30">
        <v>1</v>
      </c>
      <c r="F6" s="31">
        <f t="shared" si="0"/>
        <v>2.5</v>
      </c>
    </row>
    <row r="7" spans="2:6" ht="15.75" x14ac:dyDescent="0.25">
      <c r="B7" s="26" t="s">
        <v>97</v>
      </c>
      <c r="C7" s="29">
        <v>9.2200000000000004E-2</v>
      </c>
      <c r="D7" s="26">
        <v>15</v>
      </c>
      <c r="E7" s="30">
        <v>0.6986</v>
      </c>
      <c r="F7" s="31">
        <f t="shared" si="0"/>
        <v>0.96616380000000002</v>
      </c>
    </row>
    <row r="8" spans="2:6" ht="15.75" x14ac:dyDescent="0.25">
      <c r="B8" s="26" t="s">
        <v>98</v>
      </c>
      <c r="C8" s="29">
        <v>1</v>
      </c>
      <c r="D8" s="26">
        <v>5</v>
      </c>
      <c r="E8" s="30">
        <v>0.6986</v>
      </c>
      <c r="F8" s="31">
        <f t="shared" si="0"/>
        <v>3.4929999999999999</v>
      </c>
    </row>
    <row r="9" spans="2:6" ht="15.75" x14ac:dyDescent="0.25">
      <c r="B9" s="26" t="s">
        <v>99</v>
      </c>
      <c r="C9" s="29">
        <v>0.13439999999999999</v>
      </c>
      <c r="D9" s="26">
        <v>2</v>
      </c>
      <c r="E9" s="30">
        <v>1</v>
      </c>
      <c r="F9" s="31">
        <f t="shared" si="0"/>
        <v>0.26879999999999998</v>
      </c>
    </row>
    <row r="10" spans="2:6" ht="15.75" x14ac:dyDescent="0.25">
      <c r="B10" s="26" t="s">
        <v>100</v>
      </c>
      <c r="C10" s="29">
        <v>3.0499999999999999E-2</v>
      </c>
      <c r="D10" s="26">
        <v>2</v>
      </c>
      <c r="E10" s="30">
        <v>0.6986</v>
      </c>
      <c r="F10" s="31">
        <f t="shared" si="0"/>
        <v>4.2614599999999996E-2</v>
      </c>
    </row>
    <row r="11" spans="2:6" ht="15.75" x14ac:dyDescent="0.25">
      <c r="B11" s="26" t="s">
        <v>101</v>
      </c>
      <c r="C11" s="29">
        <v>1.18E-2</v>
      </c>
      <c r="D11" s="26">
        <v>3</v>
      </c>
      <c r="E11" s="30">
        <v>1</v>
      </c>
      <c r="F11" s="31">
        <f t="shared" si="0"/>
        <v>3.5400000000000001E-2</v>
      </c>
    </row>
    <row r="12" spans="2:6" ht="15.75" x14ac:dyDescent="0.25">
      <c r="B12" s="26" t="s">
        <v>102</v>
      </c>
      <c r="C12" s="29">
        <v>0.02</v>
      </c>
      <c r="D12" s="26">
        <v>1</v>
      </c>
      <c r="E12" s="30">
        <v>1</v>
      </c>
      <c r="F12" s="31">
        <f t="shared" si="0"/>
        <v>0.02</v>
      </c>
    </row>
    <row r="13" spans="2:6" ht="15.75" x14ac:dyDescent="0.25">
      <c r="B13" s="26" t="s">
        <v>103</v>
      </c>
      <c r="C13" s="29">
        <v>4.0000000000000001E-3</v>
      </c>
      <c r="D13" s="26">
        <v>1</v>
      </c>
      <c r="E13" s="30">
        <v>1</v>
      </c>
      <c r="F13" s="31">
        <f t="shared" si="0"/>
        <v>4.0000000000000001E-3</v>
      </c>
    </row>
    <row r="14" spans="2:6" s="134" customFormat="1" ht="15.75" x14ac:dyDescent="0.25">
      <c r="B14" s="32" t="s">
        <v>938</v>
      </c>
      <c r="C14" s="33">
        <v>2.8E-3</v>
      </c>
      <c r="D14" s="32">
        <v>180</v>
      </c>
      <c r="E14" s="34">
        <v>0.6986</v>
      </c>
      <c r="F14" s="35">
        <f t="shared" si="0"/>
        <v>0.35209440000000003</v>
      </c>
    </row>
    <row r="15" spans="2:6" s="134" customFormat="1" ht="15.75" x14ac:dyDescent="0.25">
      <c r="B15" s="32" t="s">
        <v>940</v>
      </c>
      <c r="C15" s="33">
        <v>2.0000000000000001E-4</v>
      </c>
      <c r="D15" s="32">
        <v>6</v>
      </c>
      <c r="E15" s="34">
        <v>1</v>
      </c>
      <c r="F15" s="35">
        <f t="shared" si="0"/>
        <v>1.2000000000000001E-3</v>
      </c>
    </row>
    <row r="16" spans="2:6" ht="16.5" thickBot="1" x14ac:dyDescent="0.3">
      <c r="B16" s="32" t="s">
        <v>104</v>
      </c>
      <c r="C16" s="33">
        <v>3.2500000000000001E-2</v>
      </c>
      <c r="D16" s="32">
        <v>20</v>
      </c>
      <c r="E16" s="34">
        <v>0.6986</v>
      </c>
      <c r="F16" s="35">
        <f t="shared" si="0"/>
        <v>0.45408999999999999</v>
      </c>
    </row>
    <row r="17" spans="2:6" ht="16.5" thickBot="1" x14ac:dyDescent="0.3">
      <c r="B17" s="36" t="s">
        <v>108</v>
      </c>
      <c r="C17" s="308"/>
      <c r="D17" s="309"/>
      <c r="E17" s="310"/>
      <c r="F17" s="159">
        <f>SUM(F4:F16)</f>
        <v>9.1373628000000018</v>
      </c>
    </row>
  </sheetData>
  <mergeCells count="2">
    <mergeCell ref="B2:F2"/>
    <mergeCell ref="C17:E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000"/>
  <sheetViews>
    <sheetView workbookViewId="0">
      <selection activeCell="D6" sqref="D6"/>
    </sheetView>
  </sheetViews>
  <sheetFormatPr defaultColWidth="12.625" defaultRowHeight="15" customHeight="1" x14ac:dyDescent="0.2"/>
  <cols>
    <col min="1" max="1" width="3.75" style="24" customWidth="1"/>
    <col min="2" max="2" width="54.25" style="24" customWidth="1"/>
    <col min="3" max="3" width="8.625" style="24" customWidth="1"/>
    <col min="4" max="4" width="21.875" style="24" customWidth="1"/>
    <col min="5" max="25" width="8" style="24" customWidth="1"/>
    <col min="26" max="16384" width="12.625" style="24"/>
  </cols>
  <sheetData>
    <row r="1" spans="1:24" ht="14.25" customHeight="1" x14ac:dyDescent="0.25">
      <c r="A1" s="237" t="s">
        <v>0</v>
      </c>
      <c r="B1" s="238"/>
      <c r="C1" s="238"/>
      <c r="D1" s="23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4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4.25" customHeight="1" x14ac:dyDescent="0.25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4.25" customHeight="1" x14ac:dyDescent="0.2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4.25" customHeight="1" x14ac:dyDescent="0.25">
      <c r="A5" s="239" t="s">
        <v>2</v>
      </c>
      <c r="B5" s="238"/>
      <c r="C5" s="238"/>
      <c r="D5" s="23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63" x14ac:dyDescent="0.25">
      <c r="A6" s="3">
        <v>1</v>
      </c>
      <c r="B6" s="240" t="s">
        <v>116</v>
      </c>
      <c r="C6" s="231"/>
      <c r="D6" s="40" t="s">
        <v>117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4.25" customHeight="1" x14ac:dyDescent="0.25">
      <c r="A7" s="3">
        <v>2</v>
      </c>
      <c r="B7" s="229" t="s">
        <v>3</v>
      </c>
      <c r="C7" s="231"/>
      <c r="D7" s="37" t="s">
        <v>115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4.25" customHeight="1" x14ac:dyDescent="0.25">
      <c r="A8" s="3">
        <v>3</v>
      </c>
      <c r="B8" s="229" t="s">
        <v>4</v>
      </c>
      <c r="C8" s="231"/>
      <c r="D8" s="38">
        <f>D12*6+D12*2*1.25</f>
        <v>9350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4.25" customHeight="1" x14ac:dyDescent="0.25">
      <c r="A9" s="3">
        <v>4</v>
      </c>
      <c r="B9" s="229" t="s">
        <v>5</v>
      </c>
      <c r="C9" s="231"/>
      <c r="D9" s="37" t="s">
        <v>112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4.25" customHeight="1" x14ac:dyDescent="0.25">
      <c r="A10" s="3">
        <v>5</v>
      </c>
      <c r="B10" s="229" t="s">
        <v>6</v>
      </c>
      <c r="C10" s="231"/>
      <c r="D10" s="39">
        <v>44317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4.25" customHeight="1" x14ac:dyDescent="0.25">
      <c r="A11" s="3">
        <v>6</v>
      </c>
      <c r="B11" s="240" t="s">
        <v>118</v>
      </c>
      <c r="C11" s="231"/>
      <c r="D11" s="41">
        <v>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s="133" customFormat="1" ht="14.25" customHeight="1" x14ac:dyDescent="0.25">
      <c r="A12" s="3">
        <v>7</v>
      </c>
      <c r="B12" s="240" t="s">
        <v>125</v>
      </c>
      <c r="C12" s="231"/>
      <c r="D12" s="38">
        <v>1100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s="143" customFormat="1" ht="14.25" customHeight="1" x14ac:dyDescent="0.25">
      <c r="A13" s="150">
        <v>8</v>
      </c>
      <c r="B13" s="243" t="s">
        <v>949</v>
      </c>
      <c r="C13" s="243"/>
      <c r="D13" s="151">
        <v>28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s="143" customFormat="1" ht="14.25" customHeight="1" x14ac:dyDescent="0.25">
      <c r="A14" s="150">
        <v>9</v>
      </c>
      <c r="B14" s="243" t="s">
        <v>950</v>
      </c>
      <c r="C14" s="243"/>
      <c r="D14" s="153">
        <v>21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4.2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4.25" customHeight="1" x14ac:dyDescent="0.25">
      <c r="A16" s="2" t="s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4.25" customHeight="1" x14ac:dyDescent="0.25">
      <c r="A17" s="5">
        <v>1</v>
      </c>
      <c r="B17" s="232" t="s">
        <v>8</v>
      </c>
      <c r="C17" s="231"/>
      <c r="D17" s="5" t="s">
        <v>9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4.25" customHeight="1" x14ac:dyDescent="0.25">
      <c r="A18" s="3" t="s">
        <v>10</v>
      </c>
      <c r="B18" s="229" t="s">
        <v>11</v>
      </c>
      <c r="C18" s="231"/>
      <c r="D18" s="6">
        <f>D8</f>
        <v>9350</v>
      </c>
      <c r="E18" s="25"/>
      <c r="F18" s="1"/>
      <c r="G18" s="7"/>
      <c r="H18" s="7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4.25" customHeight="1" x14ac:dyDescent="0.25">
      <c r="A19" s="3" t="s">
        <v>12</v>
      </c>
      <c r="B19" s="241" t="s">
        <v>13</v>
      </c>
      <c r="C19" s="231"/>
      <c r="D19" s="6">
        <v>0</v>
      </c>
      <c r="E19" s="1"/>
      <c r="F19" s="1"/>
      <c r="G19" s="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4.25" customHeight="1" x14ac:dyDescent="0.25">
      <c r="A20" s="3" t="s">
        <v>14</v>
      </c>
      <c r="B20" s="229" t="s">
        <v>15</v>
      </c>
      <c r="C20" s="231"/>
      <c r="D20" s="6">
        <v>0</v>
      </c>
      <c r="E20" s="1"/>
      <c r="F20" s="1"/>
      <c r="G20" s="8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4.25" customHeight="1" x14ac:dyDescent="0.25">
      <c r="A21" s="3" t="s">
        <v>16</v>
      </c>
      <c r="B21" s="229" t="s">
        <v>17</v>
      </c>
      <c r="C21" s="231"/>
      <c r="D21" s="6"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4.25" customHeight="1" x14ac:dyDescent="0.25">
      <c r="A22" s="3" t="s">
        <v>18</v>
      </c>
      <c r="B22" s="229" t="s">
        <v>19</v>
      </c>
      <c r="C22" s="231"/>
      <c r="D22" s="6">
        <v>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4.25" customHeight="1" x14ac:dyDescent="0.25">
      <c r="A23" s="3" t="s">
        <v>20</v>
      </c>
      <c r="B23" s="229" t="s">
        <v>21</v>
      </c>
      <c r="C23" s="231"/>
      <c r="D23" s="6"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4.25" customHeight="1" x14ac:dyDescent="0.25">
      <c r="A24" s="3" t="s">
        <v>22</v>
      </c>
      <c r="B24" s="229" t="s">
        <v>23</v>
      </c>
      <c r="C24" s="231"/>
      <c r="D24" s="6"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4.25" customHeight="1" x14ac:dyDescent="0.25">
      <c r="A25" s="232" t="s">
        <v>24</v>
      </c>
      <c r="B25" s="233"/>
      <c r="C25" s="231"/>
      <c r="D25" s="9">
        <f>SUM(D18:D24)</f>
        <v>9350</v>
      </c>
      <c r="E25" s="1"/>
      <c r="F25" s="10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4.2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4.25" customHeight="1" x14ac:dyDescent="0.25">
      <c r="A27" s="2" t="s">
        <v>25</v>
      </c>
      <c r="B27" s="1"/>
      <c r="C27" s="1"/>
      <c r="D27" s="1"/>
      <c r="E27" s="1"/>
      <c r="F27" s="1"/>
      <c r="G27" s="1"/>
      <c r="H27" s="10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4.2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4.25" customHeight="1" x14ac:dyDescent="0.25">
      <c r="A29" s="2" t="s">
        <v>26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4.25" customHeight="1" x14ac:dyDescent="0.25">
      <c r="A30" s="5" t="s">
        <v>27</v>
      </c>
      <c r="B30" s="232" t="s">
        <v>28</v>
      </c>
      <c r="C30" s="231"/>
      <c r="D30" s="5" t="s">
        <v>9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4.25" customHeight="1" x14ac:dyDescent="0.25">
      <c r="A31" s="3" t="s">
        <v>10</v>
      </c>
      <c r="B31" s="229" t="s">
        <v>29</v>
      </c>
      <c r="C31" s="231"/>
      <c r="D31" s="6">
        <f>D25/12</f>
        <v>779.16666666666663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4.25" customHeight="1" x14ac:dyDescent="0.25">
      <c r="A32" s="3" t="s">
        <v>12</v>
      </c>
      <c r="B32" s="229" t="s">
        <v>30</v>
      </c>
      <c r="C32" s="231"/>
      <c r="D32" s="6">
        <f>D25*(1+1/3)/12</f>
        <v>1038.8888888888889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4.25" customHeight="1" x14ac:dyDescent="0.25">
      <c r="A33" s="232" t="s">
        <v>24</v>
      </c>
      <c r="B33" s="233"/>
      <c r="C33" s="231"/>
      <c r="D33" s="9">
        <f>SUM(D31:D32)</f>
        <v>1818.0555555555557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4.2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4.25" customHeight="1" x14ac:dyDescent="0.25">
      <c r="A35" s="2" t="s">
        <v>31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ht="14.25" customHeight="1" x14ac:dyDescent="0.25">
      <c r="A36" s="5" t="s">
        <v>32</v>
      </c>
      <c r="B36" s="5" t="s">
        <v>33</v>
      </c>
      <c r="C36" s="11" t="s">
        <v>34</v>
      </c>
      <c r="D36" s="5" t="s">
        <v>9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14.25" customHeight="1" x14ac:dyDescent="0.25">
      <c r="A37" s="3" t="s">
        <v>10</v>
      </c>
      <c r="B37" s="4" t="s">
        <v>35</v>
      </c>
      <c r="C37" s="12">
        <v>0</v>
      </c>
      <c r="D37" s="6">
        <f t="shared" ref="D37:D44" si="0">(D$25+D$33)*C37%</f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4.25" customHeight="1" x14ac:dyDescent="0.25">
      <c r="A38" s="3" t="s">
        <v>12</v>
      </c>
      <c r="B38" s="4" t="s">
        <v>36</v>
      </c>
      <c r="C38" s="12">
        <v>2.5</v>
      </c>
      <c r="D38" s="6">
        <f t="shared" si="0"/>
        <v>279.20138888888886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4.25" customHeight="1" x14ac:dyDescent="0.25">
      <c r="A39" s="3" t="s">
        <v>14</v>
      </c>
      <c r="B39" s="4" t="s">
        <v>37</v>
      </c>
      <c r="C39" s="12">
        <f>3*2</f>
        <v>6</v>
      </c>
      <c r="D39" s="6">
        <f t="shared" si="0"/>
        <v>670.08333333333326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4.25" customHeight="1" x14ac:dyDescent="0.25">
      <c r="A40" s="3" t="s">
        <v>16</v>
      </c>
      <c r="B40" s="4" t="s">
        <v>38</v>
      </c>
      <c r="C40" s="12">
        <v>1.5</v>
      </c>
      <c r="D40" s="6">
        <f t="shared" si="0"/>
        <v>167.52083333333331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4.25" customHeight="1" x14ac:dyDescent="0.25">
      <c r="A41" s="3" t="s">
        <v>18</v>
      </c>
      <c r="B41" s="4" t="s">
        <v>39</v>
      </c>
      <c r="C41" s="12">
        <v>1</v>
      </c>
      <c r="D41" s="6">
        <f t="shared" si="0"/>
        <v>111.68055555555554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4.25" customHeight="1" x14ac:dyDescent="0.25">
      <c r="A42" s="3" t="s">
        <v>20</v>
      </c>
      <c r="B42" s="4" t="s">
        <v>40</v>
      </c>
      <c r="C42" s="12">
        <v>0.6</v>
      </c>
      <c r="D42" s="6">
        <f t="shared" si="0"/>
        <v>67.008333333333326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4.25" customHeight="1" x14ac:dyDescent="0.25">
      <c r="A43" s="3" t="s">
        <v>22</v>
      </c>
      <c r="B43" s="4" t="s">
        <v>41</v>
      </c>
      <c r="C43" s="12">
        <v>0.2</v>
      </c>
      <c r="D43" s="6">
        <f t="shared" si="0"/>
        <v>22.336111111111109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4.25" customHeight="1" x14ac:dyDescent="0.25">
      <c r="A44" s="3" t="s">
        <v>42</v>
      </c>
      <c r="B44" s="4" t="s">
        <v>43</v>
      </c>
      <c r="C44" s="12">
        <v>8</v>
      </c>
      <c r="D44" s="6">
        <f t="shared" si="0"/>
        <v>893.44444444444434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4.25" customHeight="1" x14ac:dyDescent="0.25">
      <c r="A45" s="232" t="s">
        <v>24</v>
      </c>
      <c r="B45" s="231"/>
      <c r="C45" s="13">
        <f t="shared" ref="C45:D45" si="1">SUM(C37:C44)</f>
        <v>19.799999999999997</v>
      </c>
      <c r="D45" s="13">
        <f t="shared" si="1"/>
        <v>2211.2749999999996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4.2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4.25" customHeight="1" x14ac:dyDescent="0.25">
      <c r="A47" s="2" t="s">
        <v>44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4.25" customHeight="1" x14ac:dyDescent="0.25">
      <c r="A48" s="5" t="s">
        <v>45</v>
      </c>
      <c r="B48" s="232" t="s">
        <v>46</v>
      </c>
      <c r="C48" s="231"/>
      <c r="D48" s="5" t="s">
        <v>9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4.25" customHeight="1" x14ac:dyDescent="0.25">
      <c r="A49" s="3" t="s">
        <v>10</v>
      </c>
      <c r="B49" s="229" t="s">
        <v>47</v>
      </c>
      <c r="C49" s="231"/>
      <c r="D49" s="6"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4.25" customHeight="1" x14ac:dyDescent="0.25">
      <c r="A50" s="3" t="s">
        <v>12</v>
      </c>
      <c r="B50" s="229" t="s">
        <v>48</v>
      </c>
      <c r="C50" s="231"/>
      <c r="D50" s="6">
        <f>D13*D14*0.8</f>
        <v>470.40000000000003</v>
      </c>
      <c r="E50" s="25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4.25" customHeight="1" x14ac:dyDescent="0.25">
      <c r="A51" s="3" t="s">
        <v>14</v>
      </c>
      <c r="B51" s="229" t="s">
        <v>49</v>
      </c>
      <c r="C51" s="231"/>
      <c r="D51" s="6"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4.25" customHeight="1" x14ac:dyDescent="0.25">
      <c r="A52" s="3" t="s">
        <v>16</v>
      </c>
      <c r="B52" s="229" t="s">
        <v>50</v>
      </c>
      <c r="C52" s="231"/>
      <c r="D52" s="6"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4.25" customHeight="1" x14ac:dyDescent="0.25">
      <c r="A53" s="232" t="s">
        <v>24</v>
      </c>
      <c r="B53" s="233"/>
      <c r="C53" s="231"/>
      <c r="D53" s="9">
        <f>SUM(D49:D52)</f>
        <v>470.40000000000003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4.2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4.25" customHeight="1" x14ac:dyDescent="0.25">
      <c r="A55" s="2" t="s">
        <v>51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4.25" customHeight="1" x14ac:dyDescent="0.25">
      <c r="A56" s="5">
        <v>2</v>
      </c>
      <c r="B56" s="232" t="s">
        <v>52</v>
      </c>
      <c r="C56" s="231"/>
      <c r="D56" s="5" t="s">
        <v>9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4.25" customHeight="1" x14ac:dyDescent="0.25">
      <c r="A57" s="3" t="s">
        <v>27</v>
      </c>
      <c r="B57" s="229" t="s">
        <v>28</v>
      </c>
      <c r="C57" s="231"/>
      <c r="D57" s="6">
        <f>D33</f>
        <v>1818.0555555555557</v>
      </c>
      <c r="E57" s="14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4.25" customHeight="1" x14ac:dyDescent="0.25">
      <c r="A58" s="3" t="s">
        <v>32</v>
      </c>
      <c r="B58" s="229" t="s">
        <v>33</v>
      </c>
      <c r="C58" s="231"/>
      <c r="D58" s="6">
        <f>D45</f>
        <v>2211.2749999999996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4.25" customHeight="1" x14ac:dyDescent="0.25">
      <c r="A59" s="3" t="s">
        <v>45</v>
      </c>
      <c r="B59" s="229" t="s">
        <v>46</v>
      </c>
      <c r="C59" s="231"/>
      <c r="D59" s="6">
        <f>D53</f>
        <v>470.40000000000003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4.25" customHeight="1" x14ac:dyDescent="0.25">
      <c r="A60" s="232" t="s">
        <v>24</v>
      </c>
      <c r="B60" s="233"/>
      <c r="C60" s="231"/>
      <c r="D60" s="9">
        <f>SUM(D57:D59)</f>
        <v>4499.7305555555549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14.2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4.25" customHeight="1" x14ac:dyDescent="0.25">
      <c r="A62" s="2" t="s">
        <v>53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4.25" customHeight="1" x14ac:dyDescent="0.25">
      <c r="A63" s="5">
        <v>3</v>
      </c>
      <c r="B63" s="232" t="s">
        <v>54</v>
      </c>
      <c r="C63" s="234"/>
      <c r="D63" s="5" t="s">
        <v>9</v>
      </c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14.25" customHeight="1" x14ac:dyDescent="0.25">
      <c r="A64" s="3" t="s">
        <v>10</v>
      </c>
      <c r="B64" s="154" t="s">
        <v>55</v>
      </c>
      <c r="C64" s="156">
        <v>0.1</v>
      </c>
      <c r="D64" s="162">
        <f>C64*(D25+D33)/12</f>
        <v>93.067129629629619</v>
      </c>
      <c r="E64" s="10"/>
      <c r="F64" s="10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4.25" customHeight="1" x14ac:dyDescent="0.25">
      <c r="A65" s="3" t="s">
        <v>12</v>
      </c>
      <c r="B65" s="229" t="s">
        <v>56</v>
      </c>
      <c r="C65" s="228"/>
      <c r="D65" s="15">
        <f>8%*D64</f>
        <v>7.4453703703703695</v>
      </c>
      <c r="E65" s="10"/>
      <c r="F65" s="10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4.25" customHeight="1" x14ac:dyDescent="0.25">
      <c r="A66" s="3" t="s">
        <v>14</v>
      </c>
      <c r="B66" s="229" t="s">
        <v>57</v>
      </c>
      <c r="C66" s="236"/>
      <c r="D66" s="15">
        <f>C64*40%*D44</f>
        <v>35.737777777777779</v>
      </c>
      <c r="E66" s="10"/>
      <c r="F66" s="10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4.25" customHeight="1" x14ac:dyDescent="0.25">
      <c r="A67" s="3" t="s">
        <v>16</v>
      </c>
      <c r="B67" s="154" t="s">
        <v>58</v>
      </c>
      <c r="C67" s="156">
        <f>1-C64</f>
        <v>0.9</v>
      </c>
      <c r="D67" s="162">
        <f>C67*7/30/12*(D25+D33)</f>
        <v>195.4409722222222</v>
      </c>
      <c r="E67" s="10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4.25" customHeight="1" x14ac:dyDescent="0.25">
      <c r="A68" s="3" t="s">
        <v>18</v>
      </c>
      <c r="B68" s="229" t="s">
        <v>59</v>
      </c>
      <c r="C68" s="228"/>
      <c r="D68" s="15">
        <f>C45%*D67</f>
        <v>38.697312499999995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4.25" customHeight="1" x14ac:dyDescent="0.25">
      <c r="A69" s="3" t="s">
        <v>20</v>
      </c>
      <c r="B69" s="229" t="s">
        <v>60</v>
      </c>
      <c r="C69" s="230"/>
      <c r="D69" s="15">
        <f>C67*40%*D44</f>
        <v>321.64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4.25" customHeight="1" x14ac:dyDescent="0.25">
      <c r="A70" s="232" t="s">
        <v>24</v>
      </c>
      <c r="B70" s="233"/>
      <c r="C70" s="231"/>
      <c r="D70" s="16">
        <f>SUM(D64:D69)</f>
        <v>692.02856249999991</v>
      </c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14.25" customHeight="1" x14ac:dyDescent="0.25">
      <c r="A71" s="1"/>
      <c r="B71" s="1"/>
      <c r="C71" s="1"/>
      <c r="D71" s="17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4.25" customHeight="1" x14ac:dyDescent="0.25">
      <c r="A72" s="2" t="s">
        <v>61</v>
      </c>
      <c r="B72" s="2"/>
      <c r="C72" s="2"/>
      <c r="D72" s="23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14.25" customHeight="1" x14ac:dyDescent="0.25">
      <c r="A73" s="1"/>
      <c r="B73" s="1"/>
      <c r="C73" s="1"/>
      <c r="D73" s="17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4.25" customHeight="1" x14ac:dyDescent="0.25">
      <c r="A74" s="2" t="s">
        <v>62</v>
      </c>
      <c r="B74" s="2"/>
      <c r="C74" s="2"/>
      <c r="D74" s="23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4.25" customHeight="1" x14ac:dyDescent="0.25">
      <c r="A75" s="5" t="s">
        <v>63</v>
      </c>
      <c r="B75" s="232" t="s">
        <v>64</v>
      </c>
      <c r="C75" s="231"/>
      <c r="D75" s="5" t="s">
        <v>9</v>
      </c>
      <c r="E75" s="2"/>
      <c r="F75" s="2"/>
      <c r="G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4.25" customHeight="1" x14ac:dyDescent="0.25">
      <c r="A76" s="3" t="s">
        <v>10</v>
      </c>
      <c r="B76" s="229" t="s">
        <v>65</v>
      </c>
      <c r="C76" s="231"/>
      <c r="D76" s="15">
        <v>0</v>
      </c>
      <c r="E76" s="1"/>
      <c r="F76" s="1"/>
      <c r="G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4.25" customHeight="1" x14ac:dyDescent="0.25">
      <c r="A77" s="3" t="s">
        <v>12</v>
      </c>
      <c r="B77" s="229" t="s">
        <v>945</v>
      </c>
      <c r="C77" s="231"/>
      <c r="D77" s="15">
        <f>(D25+D60+D70)/D14*'Estimativa reposição ausências'!F17/12</f>
        <v>527.27511433286372</v>
      </c>
      <c r="E77" s="1"/>
      <c r="F77" s="1"/>
      <c r="G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4.25" customHeight="1" x14ac:dyDescent="0.25">
      <c r="A78" s="232" t="s">
        <v>24</v>
      </c>
      <c r="B78" s="233"/>
      <c r="C78" s="231"/>
      <c r="D78" s="16">
        <f>SUM(D76:D77)</f>
        <v>527.27511433286372</v>
      </c>
      <c r="E78" s="2"/>
      <c r="F78" s="2"/>
      <c r="G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14.25" customHeight="1" x14ac:dyDescent="0.25">
      <c r="A79" s="1"/>
      <c r="B79" s="1"/>
      <c r="C79" s="1"/>
      <c r="D79" s="17"/>
      <c r="E79" s="1"/>
      <c r="F79" s="1"/>
      <c r="G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4.25" customHeight="1" x14ac:dyDescent="0.25">
      <c r="A80" s="2" t="s">
        <v>66</v>
      </c>
      <c r="B80" s="2"/>
      <c r="C80" s="2"/>
      <c r="D80" s="23"/>
      <c r="E80" s="2"/>
      <c r="F80" s="2"/>
      <c r="G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4.25" customHeight="1" x14ac:dyDescent="0.25">
      <c r="A81" s="5" t="s">
        <v>67</v>
      </c>
      <c r="B81" s="232" t="s">
        <v>68</v>
      </c>
      <c r="C81" s="231"/>
      <c r="D81" s="5" t="s">
        <v>9</v>
      </c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14.25" customHeight="1" x14ac:dyDescent="0.25">
      <c r="A82" s="3" t="s">
        <v>10</v>
      </c>
      <c r="B82" s="229" t="s">
        <v>69</v>
      </c>
      <c r="C82" s="231"/>
      <c r="D82" s="6"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4.25" customHeight="1" x14ac:dyDescent="0.25">
      <c r="A83" s="232" t="s">
        <v>24</v>
      </c>
      <c r="B83" s="233"/>
      <c r="C83" s="231"/>
      <c r="D83" s="9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4.2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4.25" customHeight="1" x14ac:dyDescent="0.25">
      <c r="A85" s="2" t="s">
        <v>70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4.25" customHeight="1" x14ac:dyDescent="0.25">
      <c r="A86" s="5">
        <v>4</v>
      </c>
      <c r="B86" s="232" t="s">
        <v>71</v>
      </c>
      <c r="C86" s="231"/>
      <c r="D86" s="5" t="s">
        <v>9</v>
      </c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4.25" customHeight="1" x14ac:dyDescent="0.25">
      <c r="A87" s="3" t="s">
        <v>63</v>
      </c>
      <c r="B87" s="229" t="s">
        <v>72</v>
      </c>
      <c r="C87" s="231"/>
      <c r="D87" s="18">
        <f>D77</f>
        <v>527.27511433286372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4.25" customHeight="1" x14ac:dyDescent="0.25">
      <c r="A88" s="3" t="s">
        <v>67</v>
      </c>
      <c r="B88" s="229" t="s">
        <v>73</v>
      </c>
      <c r="C88" s="231"/>
      <c r="D88" s="6">
        <f>D82</f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4.25" customHeight="1" x14ac:dyDescent="0.25">
      <c r="A89" s="232" t="s">
        <v>24</v>
      </c>
      <c r="B89" s="233"/>
      <c r="C89" s="231"/>
      <c r="D89" s="19">
        <f>SUM(D87:D88)</f>
        <v>527.27511433286372</v>
      </c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14.2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4.25" customHeight="1" x14ac:dyDescent="0.25">
      <c r="A91" s="2" t="s">
        <v>74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4.25" customHeight="1" x14ac:dyDescent="0.25">
      <c r="A92" s="5">
        <v>5</v>
      </c>
      <c r="B92" s="232" t="s">
        <v>75</v>
      </c>
      <c r="C92" s="231"/>
      <c r="D92" s="5" t="s">
        <v>9</v>
      </c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4.25" customHeight="1" x14ac:dyDescent="0.25">
      <c r="A93" s="3" t="s">
        <v>10</v>
      </c>
      <c r="B93" s="229" t="s">
        <v>76</v>
      </c>
      <c r="C93" s="231"/>
      <c r="D93" s="6"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4.25" customHeight="1" x14ac:dyDescent="0.25">
      <c r="A94" s="3" t="s">
        <v>12</v>
      </c>
      <c r="B94" s="229" t="s">
        <v>77</v>
      </c>
      <c r="C94" s="231"/>
      <c r="D94" s="6"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4.25" customHeight="1" x14ac:dyDescent="0.25">
      <c r="A95" s="3" t="s">
        <v>14</v>
      </c>
      <c r="B95" s="229" t="s">
        <v>91</v>
      </c>
      <c r="C95" s="231"/>
      <c r="D95" s="6"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4.25" customHeight="1" x14ac:dyDescent="0.25">
      <c r="A96" s="3" t="s">
        <v>16</v>
      </c>
      <c r="B96" s="229" t="s">
        <v>92</v>
      </c>
      <c r="C96" s="231"/>
      <c r="D96" s="6"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4.25" customHeight="1" x14ac:dyDescent="0.25">
      <c r="A97" s="232" t="s">
        <v>24</v>
      </c>
      <c r="B97" s="233"/>
      <c r="C97" s="231"/>
      <c r="D97" s="19">
        <f>SUM(D93:D96)</f>
        <v>0</v>
      </c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14.25" customHeight="1" x14ac:dyDescent="0.25">
      <c r="A98" s="23"/>
      <c r="B98" s="23"/>
      <c r="C98" s="23"/>
      <c r="D98" s="20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4.25" customHeight="1" x14ac:dyDescent="0.25">
      <c r="A99" s="232" t="s">
        <v>78</v>
      </c>
      <c r="B99" s="233"/>
      <c r="C99" s="231"/>
      <c r="D99" s="9">
        <f>D25+D60+D70+D89+D97</f>
        <v>15069.034232388418</v>
      </c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4.2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4.25" customHeight="1" x14ac:dyDescent="0.25">
      <c r="A101" s="2" t="s">
        <v>79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4.25" customHeight="1" x14ac:dyDescent="0.25">
      <c r="A102" s="5">
        <v>6</v>
      </c>
      <c r="B102" s="5" t="s">
        <v>80</v>
      </c>
      <c r="C102" s="11" t="s">
        <v>34</v>
      </c>
      <c r="D102" s="5" t="s">
        <v>9</v>
      </c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4.25" customHeight="1" x14ac:dyDescent="0.25">
      <c r="A103" s="3" t="s">
        <v>10</v>
      </c>
      <c r="B103" s="4" t="s">
        <v>81</v>
      </c>
      <c r="C103" s="21">
        <f>'COMPOSIÇÃO BDI'!D5</f>
        <v>6.0699999999999994</v>
      </c>
      <c r="D103" s="22">
        <f>D99*C103%</f>
        <v>914.6903779059769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4.25" customHeight="1" x14ac:dyDescent="0.25">
      <c r="A104" s="3" t="s">
        <v>12</v>
      </c>
      <c r="B104" s="4" t="s">
        <v>82</v>
      </c>
      <c r="C104" s="21">
        <f>'COMPOSIÇÃO BDI'!D9</f>
        <v>7.4</v>
      </c>
      <c r="D104" s="22">
        <f>(D99+D103)*C104%</f>
        <v>1182.7956211617854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4.25" customHeight="1" x14ac:dyDescent="0.25">
      <c r="A105" s="3" t="s">
        <v>14</v>
      </c>
      <c r="B105" s="4" t="s">
        <v>83</v>
      </c>
      <c r="C105" s="21">
        <f>SUM(C106:C109)</f>
        <v>10.15</v>
      </c>
      <c r="D105" s="22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4.25" customHeight="1" x14ac:dyDescent="0.25">
      <c r="A106" s="4"/>
      <c r="B106" s="4" t="s">
        <v>84</v>
      </c>
      <c r="C106" s="21">
        <f>'COMPOSIÇÃO BDI'!D14</f>
        <v>2</v>
      </c>
      <c r="D106" s="22">
        <f>(D99+D$103+D$104)/(1-C$105%)*C106%</f>
        <v>382.11508584209639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4.25" customHeight="1" x14ac:dyDescent="0.25">
      <c r="A107" s="4"/>
      <c r="B107" s="37" t="s">
        <v>85</v>
      </c>
      <c r="C107" s="21">
        <f>'COMPOSIÇÃO BDI'!D13</f>
        <v>3</v>
      </c>
      <c r="D107" s="22">
        <f>(D99+D$103+D$104)/(1-C$105%)*C107%</f>
        <v>573.17262876314453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4.25" customHeight="1" x14ac:dyDescent="0.25">
      <c r="A108" s="4"/>
      <c r="B108" s="37" t="s">
        <v>163</v>
      </c>
      <c r="C108" s="21">
        <f>'COMPOSIÇÃO BDI'!D15</f>
        <v>4.5</v>
      </c>
      <c r="D108" s="22">
        <f>(D99+D$103+D$104)/(1-C$105%)*C108%</f>
        <v>859.7589431447168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4.25" customHeight="1" x14ac:dyDescent="0.25">
      <c r="A109" s="4"/>
      <c r="B109" s="4" t="s">
        <v>86</v>
      </c>
      <c r="C109" s="21">
        <f>'COMPOSIÇÃO BDI'!D12</f>
        <v>0.65</v>
      </c>
      <c r="D109" s="22">
        <f>(D99+D$103+D$104)/(1-C$105%)*C109%</f>
        <v>124.18740289868133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4.25" customHeight="1" x14ac:dyDescent="0.25">
      <c r="A110" s="232" t="s">
        <v>24</v>
      </c>
      <c r="B110" s="231"/>
      <c r="C110" s="11"/>
      <c r="D110" s="9">
        <f>SUM(D103:D109)</f>
        <v>4036.7200597164015</v>
      </c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14.2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4.25" customHeight="1" x14ac:dyDescent="0.25">
      <c r="A112" s="2" t="s">
        <v>87</v>
      </c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5" ht="14.25" customHeight="1" x14ac:dyDescent="0.25">
      <c r="A113" s="11"/>
      <c r="B113" s="232" t="s">
        <v>88</v>
      </c>
      <c r="C113" s="231"/>
      <c r="D113" s="5" t="s">
        <v>9</v>
      </c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5" ht="14.25" customHeight="1" x14ac:dyDescent="0.25">
      <c r="A114" s="3" t="s">
        <v>10</v>
      </c>
      <c r="B114" s="229" t="s">
        <v>7</v>
      </c>
      <c r="C114" s="231"/>
      <c r="D114" s="6">
        <f>D25</f>
        <v>9350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5" ht="14.25" customHeight="1" x14ac:dyDescent="0.25">
      <c r="A115" s="3" t="s">
        <v>12</v>
      </c>
      <c r="B115" s="229" t="s">
        <v>25</v>
      </c>
      <c r="C115" s="231"/>
      <c r="D115" s="6">
        <f>D60</f>
        <v>4499.7305555555549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5" ht="14.25" customHeight="1" x14ac:dyDescent="0.25">
      <c r="A116" s="3" t="s">
        <v>14</v>
      </c>
      <c r="B116" s="229" t="s">
        <v>53</v>
      </c>
      <c r="C116" s="231"/>
      <c r="D116" s="6">
        <f>D70</f>
        <v>692.02856249999991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5" ht="14.25" customHeight="1" x14ac:dyDescent="0.25">
      <c r="A117" s="3" t="s">
        <v>16</v>
      </c>
      <c r="B117" s="229" t="s">
        <v>61</v>
      </c>
      <c r="C117" s="231"/>
      <c r="D117" s="6">
        <f>D89</f>
        <v>527.27511433286372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5" ht="14.25" customHeight="1" x14ac:dyDescent="0.25">
      <c r="A118" s="3" t="s">
        <v>18</v>
      </c>
      <c r="B118" s="229" t="s">
        <v>74</v>
      </c>
      <c r="C118" s="231"/>
      <c r="D118" s="6">
        <f>D97</f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4.25" customHeight="1" x14ac:dyDescent="0.25">
      <c r="A119" s="232" t="s">
        <v>89</v>
      </c>
      <c r="B119" s="233"/>
      <c r="C119" s="231"/>
      <c r="D119" s="9">
        <f>SUM(D114:D118)</f>
        <v>15069.034232388418</v>
      </c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ht="14.25" customHeight="1" x14ac:dyDescent="0.25">
      <c r="A120" s="3" t="s">
        <v>20</v>
      </c>
      <c r="B120" s="229" t="s">
        <v>79</v>
      </c>
      <c r="C120" s="231"/>
      <c r="D120" s="6">
        <f>D110</f>
        <v>4036.7200597164015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4.25" customHeight="1" x14ac:dyDescent="0.25">
      <c r="A121" s="232" t="s">
        <v>90</v>
      </c>
      <c r="B121" s="233"/>
      <c r="C121" s="231"/>
      <c r="D121" s="9">
        <f>D119+D120</f>
        <v>19105.754292104819</v>
      </c>
      <c r="E121" s="14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4.2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4.2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4.2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4.2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4.2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4.2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4.2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4.2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4.2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4.2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4.2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4.2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4.2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4.2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4.2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4.2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4.2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4.2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4.2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4.2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4.2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4.2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4.2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4.2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4.2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4.2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4.2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4.2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4.2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4.2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4.2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4.2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4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4.2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4.2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4.2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4.2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4.2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4.2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4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4.2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4.2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4.2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4.2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4.2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4.2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4.2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4.2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4.2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4.2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4.2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4.2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4.2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4.2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4.2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4.2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4.2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4.2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4.2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4.2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4.2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4.2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4.2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4.2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4.2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4.2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4.2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4.2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4.2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4.2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4.2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4.2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4.2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4.2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4.2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4.2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4.2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4.2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4.2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4.2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4.2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4.2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4.2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4.2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4.2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4.2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4.2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4.2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4.2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4.2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4.2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4.2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4.2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4.2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4.2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4.2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4.2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4.2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4.2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4.2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4.2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4.2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4.2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4.2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4.2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4.2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4.2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4.2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4.2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4.2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4.2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4.2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4.2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4.2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4.2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4.2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4.2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4.2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4.2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4.2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4.2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4.2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4.2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4.2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4.2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4.2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4.2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4.2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4.2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4.2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4.2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4.2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4.2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4.2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4.2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4.2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4.2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4.2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4.2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4.2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4.2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4.2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4.2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4.2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4.2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4.2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4.2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4.2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4.2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4.2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4.2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4.2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4.2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4.2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4.2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4.2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4.2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4.2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4.2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4.2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4.2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4.2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4.2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4.2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4.2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4.2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4.2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4.2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4.2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4.2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4.2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4.2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4.2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4.2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4.2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4.2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4.2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4.2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4.2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4.2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4.2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4.2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4.2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4.2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4.2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4.2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4.2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4.2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4.2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4.2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4.2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4.2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 customHeight="1" x14ac:dyDescent="0.2"/>
    <row r="323" spans="1:25" ht="15.75" customHeight="1" x14ac:dyDescent="0.2"/>
    <row r="324" spans="1:25" ht="15.75" customHeight="1" x14ac:dyDescent="0.2"/>
    <row r="325" spans="1:25" ht="15.75" customHeight="1" x14ac:dyDescent="0.2"/>
    <row r="326" spans="1:25" ht="15.75" customHeight="1" x14ac:dyDescent="0.2"/>
    <row r="327" spans="1:25" ht="15.75" customHeight="1" x14ac:dyDescent="0.2"/>
    <row r="328" spans="1:25" ht="15.75" customHeight="1" x14ac:dyDescent="0.2"/>
    <row r="329" spans="1:25" ht="15.75" customHeight="1" x14ac:dyDescent="0.2"/>
    <row r="330" spans="1:25" ht="15.75" customHeight="1" x14ac:dyDescent="0.2"/>
    <row r="331" spans="1:25" ht="15.75" customHeight="1" x14ac:dyDescent="0.2"/>
    <row r="332" spans="1:25" ht="15.75" customHeight="1" x14ac:dyDescent="0.2"/>
    <row r="333" spans="1:25" ht="15.75" customHeight="1" x14ac:dyDescent="0.2"/>
    <row r="334" spans="1:25" ht="15.75" customHeight="1" x14ac:dyDescent="0.2"/>
    <row r="335" spans="1:25" ht="15.75" customHeight="1" x14ac:dyDescent="0.2"/>
    <row r="336" spans="1:25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70">
    <mergeCell ref="A119:C119"/>
    <mergeCell ref="B120:C120"/>
    <mergeCell ref="A121:C121"/>
    <mergeCell ref="B11:C11"/>
    <mergeCell ref="B113:C113"/>
    <mergeCell ref="B114:C114"/>
    <mergeCell ref="B115:C115"/>
    <mergeCell ref="B116:C116"/>
    <mergeCell ref="B117:C117"/>
    <mergeCell ref="B118:C118"/>
    <mergeCell ref="B94:C94"/>
    <mergeCell ref="B95:C95"/>
    <mergeCell ref="B96:C96"/>
    <mergeCell ref="A97:C97"/>
    <mergeCell ref="A99:C99"/>
    <mergeCell ref="A110:B110"/>
    <mergeCell ref="A70:C70"/>
    <mergeCell ref="B75:C75"/>
    <mergeCell ref="B76:C76"/>
    <mergeCell ref="B93:C93"/>
    <mergeCell ref="B77:C77"/>
    <mergeCell ref="A78:C78"/>
    <mergeCell ref="B81:C81"/>
    <mergeCell ref="B82:C82"/>
    <mergeCell ref="A83:C83"/>
    <mergeCell ref="B86:C86"/>
    <mergeCell ref="B87:C87"/>
    <mergeCell ref="B88:C88"/>
    <mergeCell ref="A89:C89"/>
    <mergeCell ref="B92:C92"/>
    <mergeCell ref="B59:C59"/>
    <mergeCell ref="A60:C60"/>
    <mergeCell ref="B63:C63"/>
    <mergeCell ref="B65:C65"/>
    <mergeCell ref="B66:C66"/>
    <mergeCell ref="B58:C58"/>
    <mergeCell ref="B32:C32"/>
    <mergeCell ref="A33:C33"/>
    <mergeCell ref="A45:B45"/>
    <mergeCell ref="B48:C48"/>
    <mergeCell ref="B49:C49"/>
    <mergeCell ref="B50:C50"/>
    <mergeCell ref="B51:C51"/>
    <mergeCell ref="B52:C52"/>
    <mergeCell ref="A53:C53"/>
    <mergeCell ref="B56:C56"/>
    <mergeCell ref="B57:C57"/>
    <mergeCell ref="B23:C23"/>
    <mergeCell ref="B24:C24"/>
    <mergeCell ref="A25:C25"/>
    <mergeCell ref="B30:C30"/>
    <mergeCell ref="B12:C12"/>
    <mergeCell ref="B13:C13"/>
    <mergeCell ref="B14:C14"/>
    <mergeCell ref="B68:C68"/>
    <mergeCell ref="B69:C69"/>
    <mergeCell ref="B9:C9"/>
    <mergeCell ref="A1:D1"/>
    <mergeCell ref="A5:D5"/>
    <mergeCell ref="B6:C6"/>
    <mergeCell ref="B7:C7"/>
    <mergeCell ref="B8:C8"/>
    <mergeCell ref="B31:C31"/>
    <mergeCell ref="B10:C10"/>
    <mergeCell ref="B17:C17"/>
    <mergeCell ref="B18:C18"/>
    <mergeCell ref="B19:C19"/>
    <mergeCell ref="B20:C20"/>
    <mergeCell ref="B21:C21"/>
    <mergeCell ref="B22:C22"/>
  </mergeCells>
  <pageMargins left="0.511811024" right="0.511811024" top="0.78740157499999996" bottom="0.78740157499999996" header="0" footer="0"/>
  <pageSetup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000"/>
  <sheetViews>
    <sheetView workbookViewId="0">
      <selection activeCell="H15" sqref="H15"/>
    </sheetView>
  </sheetViews>
  <sheetFormatPr defaultColWidth="12.625" defaultRowHeight="15" customHeight="1" x14ac:dyDescent="0.2"/>
  <cols>
    <col min="1" max="1" width="3.75" style="24" customWidth="1"/>
    <col min="2" max="2" width="54.25" style="24" customWidth="1"/>
    <col min="3" max="3" width="8.625" style="24" customWidth="1"/>
    <col min="4" max="4" width="20.5" style="24" customWidth="1"/>
    <col min="5" max="25" width="8" style="24" customWidth="1"/>
    <col min="26" max="16384" width="12.625" style="24"/>
  </cols>
  <sheetData>
    <row r="1" spans="1:24" ht="14.25" customHeight="1" x14ac:dyDescent="0.25">
      <c r="A1" s="237" t="s">
        <v>0</v>
      </c>
      <c r="B1" s="238"/>
      <c r="C1" s="238"/>
      <c r="D1" s="23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4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4.25" customHeight="1" x14ac:dyDescent="0.25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4.25" customHeight="1" x14ac:dyDescent="0.2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4.25" customHeight="1" x14ac:dyDescent="0.25">
      <c r="A5" s="239" t="s">
        <v>2</v>
      </c>
      <c r="B5" s="238"/>
      <c r="C5" s="238"/>
      <c r="D5" s="23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31.5" x14ac:dyDescent="0.25">
      <c r="A6" s="3">
        <v>1</v>
      </c>
      <c r="B6" s="240" t="s">
        <v>116</v>
      </c>
      <c r="C6" s="231"/>
      <c r="D6" s="40" t="s">
        <v>1184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4.25" customHeight="1" x14ac:dyDescent="0.25">
      <c r="A7" s="3">
        <v>2</v>
      </c>
      <c r="B7" s="229" t="s">
        <v>3</v>
      </c>
      <c r="C7" s="231"/>
      <c r="D7" s="37" t="s">
        <v>119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4.25" customHeight="1" x14ac:dyDescent="0.25">
      <c r="A8" s="3">
        <v>3</v>
      </c>
      <c r="B8" s="229" t="s">
        <v>4</v>
      </c>
      <c r="C8" s="231"/>
      <c r="D8" s="38">
        <v>2489.42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4.25" customHeight="1" x14ac:dyDescent="0.25">
      <c r="A9" s="3">
        <v>4</v>
      </c>
      <c r="B9" s="229" t="s">
        <v>5</v>
      </c>
      <c r="C9" s="231"/>
      <c r="D9" s="37" t="s">
        <v>120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4.25" customHeight="1" x14ac:dyDescent="0.25">
      <c r="A10" s="3">
        <v>5</v>
      </c>
      <c r="B10" s="229" t="s">
        <v>6</v>
      </c>
      <c r="C10" s="231"/>
      <c r="D10" s="39">
        <v>44317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4.25" customHeight="1" x14ac:dyDescent="0.25">
      <c r="A11" s="3">
        <v>6</v>
      </c>
      <c r="B11" s="240" t="s">
        <v>118</v>
      </c>
      <c r="C11" s="231"/>
      <c r="D11" s="41">
        <v>3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s="133" customFormat="1" ht="14.25" customHeight="1" x14ac:dyDescent="0.25">
      <c r="A12" s="148">
        <v>7</v>
      </c>
      <c r="B12" s="242" t="s">
        <v>125</v>
      </c>
      <c r="C12" s="234"/>
      <c r="D12" s="149">
        <v>1100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s="143" customFormat="1" ht="14.25" customHeight="1" x14ac:dyDescent="0.25">
      <c r="A13" s="150">
        <v>8</v>
      </c>
      <c r="B13" s="243" t="s">
        <v>951</v>
      </c>
      <c r="C13" s="243"/>
      <c r="D13" s="151">
        <v>5.5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s="143" customFormat="1" ht="14.25" customHeight="1" x14ac:dyDescent="0.25">
      <c r="A14" s="150">
        <v>8</v>
      </c>
      <c r="B14" s="243" t="s">
        <v>949</v>
      </c>
      <c r="C14" s="243"/>
      <c r="D14" s="151">
        <v>28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s="143" customFormat="1" ht="14.25" customHeight="1" x14ac:dyDescent="0.25">
      <c r="A15" s="150">
        <v>9</v>
      </c>
      <c r="B15" s="243" t="s">
        <v>950</v>
      </c>
      <c r="C15" s="243"/>
      <c r="D15" s="153">
        <v>21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4.25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4.25" customHeight="1" x14ac:dyDescent="0.25">
      <c r="A17" s="2" t="s">
        <v>7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4.25" customHeight="1" x14ac:dyDescent="0.25">
      <c r="A18" s="5">
        <v>1</v>
      </c>
      <c r="B18" s="232" t="s">
        <v>8</v>
      </c>
      <c r="C18" s="231"/>
      <c r="D18" s="5" t="s">
        <v>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4.25" customHeight="1" x14ac:dyDescent="0.25">
      <c r="A19" s="3" t="s">
        <v>10</v>
      </c>
      <c r="B19" s="229" t="s">
        <v>11</v>
      </c>
      <c r="C19" s="231"/>
      <c r="D19" s="6">
        <f>D8</f>
        <v>2489.42</v>
      </c>
      <c r="E19" s="25"/>
      <c r="F19" s="1"/>
      <c r="G19" s="7"/>
      <c r="H19" s="7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4.25" customHeight="1" x14ac:dyDescent="0.25">
      <c r="A20" s="3" t="s">
        <v>12</v>
      </c>
      <c r="B20" s="241" t="s">
        <v>13</v>
      </c>
      <c r="C20" s="231"/>
      <c r="D20" s="6">
        <v>0</v>
      </c>
      <c r="E20" s="1"/>
      <c r="F20" s="1"/>
      <c r="G20" s="7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4.25" customHeight="1" x14ac:dyDescent="0.25">
      <c r="A21" s="3" t="s">
        <v>14</v>
      </c>
      <c r="B21" s="229" t="s">
        <v>15</v>
      </c>
      <c r="C21" s="231"/>
      <c r="D21" s="6">
        <v>0</v>
      </c>
      <c r="E21" s="1"/>
      <c r="F21" s="1"/>
      <c r="G21" s="8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4.25" customHeight="1" x14ac:dyDescent="0.25">
      <c r="A22" s="3" t="s">
        <v>16</v>
      </c>
      <c r="B22" s="229" t="s">
        <v>17</v>
      </c>
      <c r="C22" s="231"/>
      <c r="D22" s="6">
        <v>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4.25" customHeight="1" x14ac:dyDescent="0.25">
      <c r="A23" s="3" t="s">
        <v>18</v>
      </c>
      <c r="B23" s="229" t="s">
        <v>19</v>
      </c>
      <c r="C23" s="231"/>
      <c r="D23" s="6"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4.25" customHeight="1" x14ac:dyDescent="0.25">
      <c r="A24" s="3" t="s">
        <v>20</v>
      </c>
      <c r="B24" s="229" t="s">
        <v>21</v>
      </c>
      <c r="C24" s="231"/>
      <c r="D24" s="6"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4.25" customHeight="1" x14ac:dyDescent="0.25">
      <c r="A25" s="3" t="s">
        <v>22</v>
      </c>
      <c r="B25" s="229" t="s">
        <v>23</v>
      </c>
      <c r="C25" s="231"/>
      <c r="D25" s="6"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4.25" customHeight="1" x14ac:dyDescent="0.25">
      <c r="A26" s="232" t="s">
        <v>24</v>
      </c>
      <c r="B26" s="233"/>
      <c r="C26" s="231"/>
      <c r="D26" s="9">
        <f>SUM(D19:D25)</f>
        <v>2489.42</v>
      </c>
      <c r="E26" s="1"/>
      <c r="F26" s="10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4.2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4.25" customHeight="1" x14ac:dyDescent="0.25">
      <c r="A28" s="2" t="s">
        <v>25</v>
      </c>
      <c r="B28" s="1"/>
      <c r="C28" s="1"/>
      <c r="D28" s="1"/>
      <c r="E28" s="1"/>
      <c r="F28" s="1"/>
      <c r="G28" s="1"/>
      <c r="H28" s="10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4.2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4.25" customHeight="1" x14ac:dyDescent="0.25">
      <c r="A30" s="2" t="s">
        <v>26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4.25" customHeight="1" x14ac:dyDescent="0.25">
      <c r="A31" s="5" t="s">
        <v>27</v>
      </c>
      <c r="B31" s="232" t="s">
        <v>28</v>
      </c>
      <c r="C31" s="231"/>
      <c r="D31" s="5" t="s">
        <v>9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4.25" customHeight="1" x14ac:dyDescent="0.25">
      <c r="A32" s="3" t="s">
        <v>10</v>
      </c>
      <c r="B32" s="229" t="s">
        <v>29</v>
      </c>
      <c r="C32" s="231"/>
      <c r="D32" s="6">
        <f>D26/12</f>
        <v>207.45166666666668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4.25" customHeight="1" x14ac:dyDescent="0.25">
      <c r="A33" s="3" t="s">
        <v>12</v>
      </c>
      <c r="B33" s="229" t="s">
        <v>30</v>
      </c>
      <c r="C33" s="231"/>
      <c r="D33" s="6">
        <f>D26*(1+1/3)/12</f>
        <v>276.60222222222222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4.25" customHeight="1" x14ac:dyDescent="0.25">
      <c r="A34" s="232" t="s">
        <v>24</v>
      </c>
      <c r="B34" s="233"/>
      <c r="C34" s="231"/>
      <c r="D34" s="9">
        <f>SUM(D32:D33)</f>
        <v>484.05388888888888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4.2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4.25" customHeight="1" x14ac:dyDescent="0.25">
      <c r="A36" s="2" t="s">
        <v>31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14.25" customHeight="1" x14ac:dyDescent="0.25">
      <c r="A37" s="5" t="s">
        <v>32</v>
      </c>
      <c r="B37" s="5" t="s">
        <v>33</v>
      </c>
      <c r="C37" s="11" t="s">
        <v>34</v>
      </c>
      <c r="D37" s="5" t="s">
        <v>9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4.25" customHeight="1" x14ac:dyDescent="0.25">
      <c r="A38" s="3" t="s">
        <v>10</v>
      </c>
      <c r="B38" s="4" t="s">
        <v>35</v>
      </c>
      <c r="C38" s="12">
        <v>0</v>
      </c>
      <c r="D38" s="6">
        <f t="shared" ref="D38:D45" si="0">(D$26+D$34)*C38%</f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4.25" customHeight="1" x14ac:dyDescent="0.25">
      <c r="A39" s="3" t="s">
        <v>12</v>
      </c>
      <c r="B39" s="4" t="s">
        <v>36</v>
      </c>
      <c r="C39" s="12">
        <v>2.5</v>
      </c>
      <c r="D39" s="6">
        <f t="shared" si="0"/>
        <v>74.336847222222218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4.25" customHeight="1" x14ac:dyDescent="0.25">
      <c r="A40" s="3" t="s">
        <v>14</v>
      </c>
      <c r="B40" s="4" t="s">
        <v>37</v>
      </c>
      <c r="C40" s="12">
        <f>3*2</f>
        <v>6</v>
      </c>
      <c r="D40" s="6">
        <f t="shared" si="0"/>
        <v>178.40843333333331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4.25" customHeight="1" x14ac:dyDescent="0.25">
      <c r="A41" s="3" t="s">
        <v>16</v>
      </c>
      <c r="B41" s="4" t="s">
        <v>38</v>
      </c>
      <c r="C41" s="12">
        <v>1.5</v>
      </c>
      <c r="D41" s="6">
        <f t="shared" si="0"/>
        <v>44.602108333333327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4.25" customHeight="1" x14ac:dyDescent="0.25">
      <c r="A42" s="3" t="s">
        <v>18</v>
      </c>
      <c r="B42" s="4" t="s">
        <v>39</v>
      </c>
      <c r="C42" s="12">
        <v>1</v>
      </c>
      <c r="D42" s="6">
        <f t="shared" si="0"/>
        <v>29.734738888888888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4.25" customHeight="1" x14ac:dyDescent="0.25">
      <c r="A43" s="3" t="s">
        <v>20</v>
      </c>
      <c r="B43" s="4" t="s">
        <v>40</v>
      </c>
      <c r="C43" s="12">
        <v>0.6</v>
      </c>
      <c r="D43" s="6">
        <f t="shared" si="0"/>
        <v>17.840843333333332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4.25" customHeight="1" x14ac:dyDescent="0.25">
      <c r="A44" s="3" t="s">
        <v>22</v>
      </c>
      <c r="B44" s="4" t="s">
        <v>41</v>
      </c>
      <c r="C44" s="12">
        <v>0.2</v>
      </c>
      <c r="D44" s="6">
        <f t="shared" si="0"/>
        <v>5.9469477777777779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4.25" customHeight="1" x14ac:dyDescent="0.25">
      <c r="A45" s="3" t="s">
        <v>42</v>
      </c>
      <c r="B45" s="4" t="s">
        <v>43</v>
      </c>
      <c r="C45" s="12">
        <v>8</v>
      </c>
      <c r="D45" s="6">
        <f t="shared" si="0"/>
        <v>237.8779111111111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4.25" customHeight="1" x14ac:dyDescent="0.25">
      <c r="A46" s="232" t="s">
        <v>24</v>
      </c>
      <c r="B46" s="231"/>
      <c r="C46" s="13">
        <f t="shared" ref="C46:D46" si="1">SUM(C38:C45)</f>
        <v>19.799999999999997</v>
      </c>
      <c r="D46" s="13">
        <f t="shared" si="1"/>
        <v>588.74783000000002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4.2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4.25" customHeight="1" x14ac:dyDescent="0.25">
      <c r="A48" s="2" t="s">
        <v>44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4.25" customHeight="1" x14ac:dyDescent="0.25">
      <c r="A49" s="5" t="s">
        <v>45</v>
      </c>
      <c r="B49" s="232" t="s">
        <v>46</v>
      </c>
      <c r="C49" s="231"/>
      <c r="D49" s="5" t="s">
        <v>9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4.25" customHeight="1" x14ac:dyDescent="0.25">
      <c r="A50" s="3" t="s">
        <v>10</v>
      </c>
      <c r="B50" s="229" t="s">
        <v>47</v>
      </c>
      <c r="C50" s="231"/>
      <c r="D50" s="6">
        <f>D13*2*D15-6%*D19</f>
        <v>81.634800000000013</v>
      </c>
      <c r="E50" s="25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4.25" customHeight="1" x14ac:dyDescent="0.25">
      <c r="A51" s="3" t="s">
        <v>12</v>
      </c>
      <c r="B51" s="229" t="s">
        <v>48</v>
      </c>
      <c r="C51" s="231"/>
      <c r="D51" s="6">
        <f>D14*D15*0.8</f>
        <v>470.40000000000003</v>
      </c>
      <c r="E51" s="25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4.25" customHeight="1" x14ac:dyDescent="0.25">
      <c r="A52" s="3" t="s">
        <v>14</v>
      </c>
      <c r="B52" s="229" t="s">
        <v>49</v>
      </c>
      <c r="C52" s="231"/>
      <c r="D52" s="6"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4.25" customHeight="1" x14ac:dyDescent="0.25">
      <c r="A53" s="3" t="s">
        <v>16</v>
      </c>
      <c r="B53" s="229" t="s">
        <v>50</v>
      </c>
      <c r="C53" s="231"/>
      <c r="D53" s="6"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4.25" customHeight="1" x14ac:dyDescent="0.25">
      <c r="A54" s="232" t="s">
        <v>24</v>
      </c>
      <c r="B54" s="233"/>
      <c r="C54" s="231"/>
      <c r="D54" s="9">
        <f>SUM(D50:D53)</f>
        <v>552.03480000000002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4.2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4.25" customHeight="1" x14ac:dyDescent="0.25">
      <c r="A56" s="2" t="s">
        <v>51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4.25" customHeight="1" x14ac:dyDescent="0.25">
      <c r="A57" s="5">
        <v>2</v>
      </c>
      <c r="B57" s="232" t="s">
        <v>52</v>
      </c>
      <c r="C57" s="231"/>
      <c r="D57" s="5" t="s">
        <v>9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4.25" customHeight="1" x14ac:dyDescent="0.25">
      <c r="A58" s="3" t="s">
        <v>27</v>
      </c>
      <c r="B58" s="229" t="s">
        <v>28</v>
      </c>
      <c r="C58" s="231"/>
      <c r="D58" s="6">
        <f>D34</f>
        <v>484.05388888888888</v>
      </c>
      <c r="E58" s="14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4.25" customHeight="1" x14ac:dyDescent="0.25">
      <c r="A59" s="3" t="s">
        <v>32</v>
      </c>
      <c r="B59" s="229" t="s">
        <v>33</v>
      </c>
      <c r="C59" s="231"/>
      <c r="D59" s="6">
        <f>D46</f>
        <v>588.74783000000002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4.25" customHeight="1" x14ac:dyDescent="0.25">
      <c r="A60" s="3" t="s">
        <v>45</v>
      </c>
      <c r="B60" s="229" t="s">
        <v>46</v>
      </c>
      <c r="C60" s="231"/>
      <c r="D60" s="6">
        <f>D54</f>
        <v>552.03480000000002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4.25" customHeight="1" x14ac:dyDescent="0.25">
      <c r="A61" s="232" t="s">
        <v>24</v>
      </c>
      <c r="B61" s="233"/>
      <c r="C61" s="231"/>
      <c r="D61" s="9">
        <f>SUM(D58:D60)</f>
        <v>1624.8365188888888</v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4.2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4.25" customHeight="1" x14ac:dyDescent="0.25">
      <c r="A63" s="2" t="s">
        <v>53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14.25" customHeight="1" x14ac:dyDescent="0.25">
      <c r="A64" s="5">
        <v>3</v>
      </c>
      <c r="B64" s="232" t="s">
        <v>54</v>
      </c>
      <c r="C64" s="234"/>
      <c r="D64" s="5" t="s">
        <v>9</v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4.25" customHeight="1" x14ac:dyDescent="0.25">
      <c r="A65" s="3" t="s">
        <v>10</v>
      </c>
      <c r="B65" s="154" t="s">
        <v>55</v>
      </c>
      <c r="C65" s="156">
        <v>0.1</v>
      </c>
      <c r="D65" s="162">
        <f>C65*(D26+D34)/12</f>
        <v>24.778949074074074</v>
      </c>
      <c r="E65" s="10"/>
      <c r="F65" s="10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4.25" customHeight="1" x14ac:dyDescent="0.25">
      <c r="A66" s="3" t="s">
        <v>12</v>
      </c>
      <c r="B66" s="229" t="s">
        <v>56</v>
      </c>
      <c r="C66" s="228"/>
      <c r="D66" s="15">
        <f>8%*D65</f>
        <v>1.982315925925926</v>
      </c>
      <c r="E66" s="10"/>
      <c r="F66" s="10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4.25" customHeight="1" x14ac:dyDescent="0.25">
      <c r="A67" s="3" t="s">
        <v>14</v>
      </c>
      <c r="B67" s="229" t="s">
        <v>57</v>
      </c>
      <c r="C67" s="236"/>
      <c r="D67" s="15">
        <f>C65*40%*D45</f>
        <v>9.5151164444444465</v>
      </c>
      <c r="E67" s="10"/>
      <c r="F67" s="10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4.25" customHeight="1" x14ac:dyDescent="0.25">
      <c r="A68" s="3" t="s">
        <v>16</v>
      </c>
      <c r="B68" s="154" t="s">
        <v>58</v>
      </c>
      <c r="C68" s="156">
        <f>1-C65</f>
        <v>0.9</v>
      </c>
      <c r="D68" s="162">
        <f>C68*7/30/12*(D26+D34)</f>
        <v>52.035793055555544</v>
      </c>
      <c r="E68" s="10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4.25" customHeight="1" x14ac:dyDescent="0.25">
      <c r="A69" s="3" t="s">
        <v>18</v>
      </c>
      <c r="B69" s="229" t="s">
        <v>59</v>
      </c>
      <c r="C69" s="228"/>
      <c r="D69" s="15">
        <f>C46%*D68</f>
        <v>10.303087024999996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4.25" customHeight="1" x14ac:dyDescent="0.25">
      <c r="A70" s="3" t="s">
        <v>20</v>
      </c>
      <c r="B70" s="229" t="s">
        <v>60</v>
      </c>
      <c r="C70" s="230"/>
      <c r="D70" s="15">
        <f>C68*40%*D45</f>
        <v>85.636048000000002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4.25" customHeight="1" x14ac:dyDescent="0.25">
      <c r="A71" s="232" t="s">
        <v>24</v>
      </c>
      <c r="B71" s="233"/>
      <c r="C71" s="231"/>
      <c r="D71" s="16">
        <f>SUM(D65:D70)</f>
        <v>184.25130952500001</v>
      </c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14.25" customHeight="1" x14ac:dyDescent="0.25">
      <c r="A72" s="1"/>
      <c r="B72" s="1"/>
      <c r="C72" s="1"/>
      <c r="D72" s="17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4.25" customHeight="1" x14ac:dyDescent="0.25">
      <c r="A73" s="2" t="s">
        <v>61</v>
      </c>
      <c r="B73" s="2"/>
      <c r="C73" s="2"/>
      <c r="D73" s="23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4.25" customHeight="1" x14ac:dyDescent="0.25">
      <c r="A74" s="1"/>
      <c r="B74" s="1"/>
      <c r="C74" s="1"/>
      <c r="D74" s="17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4.25" customHeight="1" x14ac:dyDescent="0.25">
      <c r="A75" s="2" t="s">
        <v>62</v>
      </c>
      <c r="B75" s="2"/>
      <c r="C75" s="2"/>
      <c r="D75" s="23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4.25" customHeight="1" x14ac:dyDescent="0.25">
      <c r="A76" s="5" t="s">
        <v>63</v>
      </c>
      <c r="B76" s="232" t="s">
        <v>64</v>
      </c>
      <c r="C76" s="231"/>
      <c r="D76" s="5" t="s">
        <v>9</v>
      </c>
      <c r="E76" s="2"/>
      <c r="F76" s="2"/>
      <c r="G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4.25" customHeight="1" x14ac:dyDescent="0.25">
      <c r="A77" s="3" t="s">
        <v>10</v>
      </c>
      <c r="B77" s="229" t="s">
        <v>65</v>
      </c>
      <c r="C77" s="231"/>
      <c r="D77" s="15">
        <v>0</v>
      </c>
      <c r="E77" s="1"/>
      <c r="F77" s="1"/>
      <c r="G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4.25" customHeight="1" x14ac:dyDescent="0.25">
      <c r="A78" s="3" t="s">
        <v>12</v>
      </c>
      <c r="B78" s="229" t="s">
        <v>945</v>
      </c>
      <c r="C78" s="231"/>
      <c r="D78" s="15">
        <f>(D26+D61+D71)/D15*'Estimativa reposição ausências'!F17/12</f>
        <v>155.8612124081661</v>
      </c>
      <c r="E78" s="1"/>
      <c r="F78" s="1"/>
      <c r="G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4.25" customHeight="1" x14ac:dyDescent="0.25">
      <c r="A79" s="232" t="s">
        <v>24</v>
      </c>
      <c r="B79" s="233"/>
      <c r="C79" s="231"/>
      <c r="D79" s="16">
        <f>SUM(D77:D78)</f>
        <v>155.8612124081661</v>
      </c>
      <c r="E79" s="2"/>
      <c r="F79" s="2"/>
      <c r="G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4.25" customHeight="1" x14ac:dyDescent="0.25">
      <c r="A80" s="1"/>
      <c r="B80" s="1"/>
      <c r="C80" s="1"/>
      <c r="D80" s="17"/>
      <c r="E80" s="1"/>
      <c r="F80" s="1"/>
      <c r="G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4.25" customHeight="1" x14ac:dyDescent="0.25">
      <c r="A81" s="2" t="s">
        <v>66</v>
      </c>
      <c r="B81" s="2"/>
      <c r="C81" s="2"/>
      <c r="D81" s="23"/>
      <c r="E81" s="2"/>
      <c r="F81" s="2"/>
      <c r="G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14.25" customHeight="1" x14ac:dyDescent="0.25">
      <c r="A82" s="5" t="s">
        <v>67</v>
      </c>
      <c r="B82" s="232" t="s">
        <v>68</v>
      </c>
      <c r="C82" s="231"/>
      <c r="D82" s="5" t="s">
        <v>9</v>
      </c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4.25" customHeight="1" x14ac:dyDescent="0.25">
      <c r="A83" s="3" t="s">
        <v>10</v>
      </c>
      <c r="B83" s="229" t="s">
        <v>69</v>
      </c>
      <c r="C83" s="231"/>
      <c r="D83" s="6"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4.25" customHeight="1" x14ac:dyDescent="0.25">
      <c r="A84" s="232" t="s">
        <v>24</v>
      </c>
      <c r="B84" s="233"/>
      <c r="C84" s="231"/>
      <c r="D84" s="9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14.2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4.25" customHeight="1" x14ac:dyDescent="0.25">
      <c r="A86" s="2" t="s">
        <v>70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4.25" customHeight="1" x14ac:dyDescent="0.25">
      <c r="A87" s="5">
        <v>4</v>
      </c>
      <c r="B87" s="232" t="s">
        <v>71</v>
      </c>
      <c r="C87" s="231"/>
      <c r="D87" s="5" t="s">
        <v>9</v>
      </c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14.25" customHeight="1" x14ac:dyDescent="0.25">
      <c r="A88" s="3" t="s">
        <v>63</v>
      </c>
      <c r="B88" s="229" t="s">
        <v>72</v>
      </c>
      <c r="C88" s="231"/>
      <c r="D88" s="18">
        <f>D78</f>
        <v>155.8612124081661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4.25" customHeight="1" x14ac:dyDescent="0.25">
      <c r="A89" s="3" t="s">
        <v>67</v>
      </c>
      <c r="B89" s="229" t="s">
        <v>73</v>
      </c>
      <c r="C89" s="231"/>
      <c r="D89" s="6">
        <f>D83</f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4.25" customHeight="1" x14ac:dyDescent="0.25">
      <c r="A90" s="232" t="s">
        <v>24</v>
      </c>
      <c r="B90" s="233"/>
      <c r="C90" s="231"/>
      <c r="D90" s="19">
        <f>SUM(D88:D89)</f>
        <v>155.8612124081661</v>
      </c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14.2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4.25" customHeight="1" x14ac:dyDescent="0.25">
      <c r="A92" s="2" t="s">
        <v>74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4.25" customHeight="1" x14ac:dyDescent="0.25">
      <c r="A93" s="5">
        <v>5</v>
      </c>
      <c r="B93" s="232" t="s">
        <v>75</v>
      </c>
      <c r="C93" s="231"/>
      <c r="D93" s="5" t="s">
        <v>9</v>
      </c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14.25" customHeight="1" x14ac:dyDescent="0.25">
      <c r="A94" s="3" t="s">
        <v>10</v>
      </c>
      <c r="B94" s="229" t="s">
        <v>76</v>
      </c>
      <c r="C94" s="231"/>
      <c r="D94" s="6"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4.25" customHeight="1" x14ac:dyDescent="0.25">
      <c r="A95" s="3" t="s">
        <v>12</v>
      </c>
      <c r="B95" s="229" t="s">
        <v>77</v>
      </c>
      <c r="C95" s="231"/>
      <c r="D95" s="6"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4.25" customHeight="1" x14ac:dyDescent="0.25">
      <c r="A96" s="3" t="s">
        <v>14</v>
      </c>
      <c r="B96" s="229" t="s">
        <v>91</v>
      </c>
      <c r="C96" s="231"/>
      <c r="D96" s="6"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4.25" customHeight="1" x14ac:dyDescent="0.25">
      <c r="A97" s="3" t="s">
        <v>16</v>
      </c>
      <c r="B97" s="229" t="s">
        <v>92</v>
      </c>
      <c r="C97" s="231"/>
      <c r="D97" s="6"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4.25" customHeight="1" x14ac:dyDescent="0.25">
      <c r="A98" s="232" t="s">
        <v>24</v>
      </c>
      <c r="B98" s="233"/>
      <c r="C98" s="231"/>
      <c r="D98" s="19">
        <f>SUM(D94:D97)</f>
        <v>0</v>
      </c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4.25" customHeight="1" x14ac:dyDescent="0.25">
      <c r="A99" s="23"/>
      <c r="B99" s="23"/>
      <c r="C99" s="23"/>
      <c r="D99" s="20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4.25" customHeight="1" x14ac:dyDescent="0.25">
      <c r="A100" s="232" t="s">
        <v>78</v>
      </c>
      <c r="B100" s="233"/>
      <c r="C100" s="231"/>
      <c r="D100" s="9">
        <f>D26+D61+D71+D90+D98</f>
        <v>4454.3690408220555</v>
      </c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4.2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4.25" customHeight="1" x14ac:dyDescent="0.25">
      <c r="A102" s="2" t="s">
        <v>79</v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4.25" customHeight="1" x14ac:dyDescent="0.25">
      <c r="A103" s="5">
        <v>6</v>
      </c>
      <c r="B103" s="5" t="s">
        <v>80</v>
      </c>
      <c r="C103" s="11" t="s">
        <v>34</v>
      </c>
      <c r="D103" s="5" t="s">
        <v>9</v>
      </c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4.25" customHeight="1" x14ac:dyDescent="0.25">
      <c r="A104" s="3" t="s">
        <v>10</v>
      </c>
      <c r="B104" s="4" t="s">
        <v>81</v>
      </c>
      <c r="C104" s="21">
        <f>'COMPOSIÇÃO BDI'!D5</f>
        <v>6.0699999999999994</v>
      </c>
      <c r="D104" s="22">
        <f>D100*C104%</f>
        <v>270.38020077789878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4.25" customHeight="1" x14ac:dyDescent="0.25">
      <c r="A105" s="3" t="s">
        <v>12</v>
      </c>
      <c r="B105" s="4" t="s">
        <v>82</v>
      </c>
      <c r="C105" s="21">
        <f>'COMPOSIÇÃO BDI'!D9</f>
        <v>7.4</v>
      </c>
      <c r="D105" s="22">
        <f>(D100+D104)*C105%</f>
        <v>349.63144387839662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4.25" customHeight="1" x14ac:dyDescent="0.25">
      <c r="A106" s="3" t="s">
        <v>14</v>
      </c>
      <c r="B106" s="4" t="s">
        <v>83</v>
      </c>
      <c r="C106" s="21">
        <f>SUM(C107:C110)</f>
        <v>10.15</v>
      </c>
      <c r="D106" s="22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4.25" customHeight="1" x14ac:dyDescent="0.25">
      <c r="A107" s="4"/>
      <c r="B107" s="4" t="s">
        <v>84</v>
      </c>
      <c r="C107" s="21">
        <f>'COMPOSIÇÃO BDI'!D14</f>
        <v>2</v>
      </c>
      <c r="D107" s="22">
        <f>(D100+D$104+D$105)/(1-C$106%)*C107%</f>
        <v>112.95226901454315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4.25" customHeight="1" x14ac:dyDescent="0.25">
      <c r="A108" s="4"/>
      <c r="B108" s="37" t="s">
        <v>85</v>
      </c>
      <c r="C108" s="21">
        <f>'COMPOSIÇÃO BDI'!D13</f>
        <v>3</v>
      </c>
      <c r="D108" s="22">
        <f>(D100+D$104+D$105)/(1-C$106%)*C108%</f>
        <v>169.42840352181472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4.25" customHeight="1" x14ac:dyDescent="0.25">
      <c r="A109" s="4"/>
      <c r="B109" s="37" t="s">
        <v>163</v>
      </c>
      <c r="C109" s="21">
        <f>'COMPOSIÇÃO BDI'!D15</f>
        <v>4.5</v>
      </c>
      <c r="D109" s="22">
        <f>(D100+D$104+D$105)/(1-C$106%)*C109%</f>
        <v>254.14260528272206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4.25" customHeight="1" x14ac:dyDescent="0.25">
      <c r="A110" s="4"/>
      <c r="B110" s="4" t="s">
        <v>86</v>
      </c>
      <c r="C110" s="21">
        <f>'COMPOSIÇÃO BDI'!D12</f>
        <v>0.65</v>
      </c>
      <c r="D110" s="22">
        <f>(D100+D$104+D$105)/(1-C$106%)*C110%</f>
        <v>36.709487429726522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4.25" customHeight="1" x14ac:dyDescent="0.25">
      <c r="A111" s="232" t="s">
        <v>24</v>
      </c>
      <c r="B111" s="231"/>
      <c r="C111" s="11"/>
      <c r="D111" s="9">
        <f>SUM(D104:D110)</f>
        <v>1193.244409905102</v>
      </c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t="14.2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5" ht="14.25" customHeight="1" x14ac:dyDescent="0.25">
      <c r="A113" s="2" t="s">
        <v>87</v>
      </c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5" ht="14.25" customHeight="1" x14ac:dyDescent="0.25">
      <c r="A114" s="11"/>
      <c r="B114" s="232" t="s">
        <v>88</v>
      </c>
      <c r="C114" s="231"/>
      <c r="D114" s="5" t="s">
        <v>9</v>
      </c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5" ht="14.25" customHeight="1" x14ac:dyDescent="0.25">
      <c r="A115" s="3" t="s">
        <v>10</v>
      </c>
      <c r="B115" s="229" t="s">
        <v>7</v>
      </c>
      <c r="C115" s="231"/>
      <c r="D115" s="6">
        <f>D26</f>
        <v>2489.42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5" ht="14.25" customHeight="1" x14ac:dyDescent="0.25">
      <c r="A116" s="3" t="s">
        <v>12</v>
      </c>
      <c r="B116" s="229" t="s">
        <v>25</v>
      </c>
      <c r="C116" s="231"/>
      <c r="D116" s="6">
        <f>D61</f>
        <v>1624.8365188888888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5" ht="14.25" customHeight="1" x14ac:dyDescent="0.25">
      <c r="A117" s="3" t="s">
        <v>14</v>
      </c>
      <c r="B117" s="229" t="s">
        <v>53</v>
      </c>
      <c r="C117" s="231"/>
      <c r="D117" s="6">
        <f>D71</f>
        <v>184.25130952500001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5" ht="14.25" customHeight="1" x14ac:dyDescent="0.25">
      <c r="A118" s="3" t="s">
        <v>16</v>
      </c>
      <c r="B118" s="229" t="s">
        <v>61</v>
      </c>
      <c r="C118" s="231"/>
      <c r="D118" s="6">
        <f>D90</f>
        <v>155.8612124081661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5" ht="14.25" customHeight="1" x14ac:dyDescent="0.25">
      <c r="A119" s="3" t="s">
        <v>18</v>
      </c>
      <c r="B119" s="229" t="s">
        <v>74</v>
      </c>
      <c r="C119" s="231"/>
      <c r="D119" s="6">
        <f>D98</f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4.25" customHeight="1" x14ac:dyDescent="0.25">
      <c r="A120" s="232" t="s">
        <v>89</v>
      </c>
      <c r="B120" s="233"/>
      <c r="C120" s="231"/>
      <c r="D120" s="9">
        <f>SUM(D115:D119)</f>
        <v>4454.3690408220555</v>
      </c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4.25" customHeight="1" x14ac:dyDescent="0.25">
      <c r="A121" s="3" t="s">
        <v>20</v>
      </c>
      <c r="B121" s="229" t="s">
        <v>79</v>
      </c>
      <c r="C121" s="231"/>
      <c r="D121" s="6">
        <f>D111</f>
        <v>1193.244409905102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4.25" customHeight="1" x14ac:dyDescent="0.25">
      <c r="A122" s="232" t="s">
        <v>90</v>
      </c>
      <c r="B122" s="233"/>
      <c r="C122" s="231"/>
      <c r="D122" s="9">
        <f>D120+D121</f>
        <v>5647.6134507271572</v>
      </c>
      <c r="E122" s="14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4.2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4.2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4.2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4.2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4.2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4.2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4.2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4.2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4.2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4.2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4.2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4.2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4.2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4.2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4.2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4.2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4.2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4.2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4.2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4.2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4.2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4.2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4.2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4.2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4.2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4.2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4.2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4.2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4.2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4.2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4.2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4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4.2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4.2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4.2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4.2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4.2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4.2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4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4.2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4.2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4.2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4.2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4.2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4.2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4.2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4.2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4.2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4.2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4.2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4.2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4.2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4.2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4.2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4.2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4.2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4.2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4.2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4.2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4.2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4.2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4.2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4.2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4.2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4.2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4.2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4.2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4.2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4.2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4.2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4.2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4.2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4.2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4.2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4.2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4.2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4.2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4.2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4.2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4.2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4.2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4.2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4.2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4.2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4.2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4.2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4.2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4.2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4.2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4.2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4.2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4.2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4.2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4.2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4.2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4.2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4.2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4.2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4.2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4.2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4.2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4.2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4.2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4.2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4.2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4.2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4.2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4.2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4.2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4.2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4.2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4.2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4.2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4.2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4.2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4.2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4.2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4.2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4.2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4.2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4.2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4.2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4.2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4.2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4.2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4.2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4.2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4.2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4.2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4.2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4.2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4.2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4.2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4.2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4.2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4.2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4.2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4.2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4.2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4.2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4.2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4.2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4.2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4.2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4.2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4.2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4.2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4.2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4.2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4.2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4.2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4.2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4.2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4.2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4.2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4.2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4.2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4.2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4.2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4.2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4.2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4.2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4.2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4.2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4.2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4.2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4.2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4.2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4.2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4.2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4.2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4.2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4.2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4.2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4.2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4.2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4.2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4.2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4.2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4.2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4.2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4.2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4.2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4.2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4.2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4.2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4.2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4.2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4.2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4.2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4.2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 customHeight="1" x14ac:dyDescent="0.2"/>
    <row r="323" spans="1:25" ht="15.75" customHeight="1" x14ac:dyDescent="0.2"/>
    <row r="324" spans="1:25" ht="15.75" customHeight="1" x14ac:dyDescent="0.2"/>
    <row r="325" spans="1:25" ht="15.75" customHeight="1" x14ac:dyDescent="0.2"/>
    <row r="326" spans="1:25" ht="15.75" customHeight="1" x14ac:dyDescent="0.2"/>
    <row r="327" spans="1:25" ht="15.75" customHeight="1" x14ac:dyDescent="0.2"/>
    <row r="328" spans="1:25" ht="15.75" customHeight="1" x14ac:dyDescent="0.2"/>
    <row r="329" spans="1:25" ht="15.75" customHeight="1" x14ac:dyDescent="0.2"/>
    <row r="330" spans="1:25" ht="15.75" customHeight="1" x14ac:dyDescent="0.2"/>
    <row r="331" spans="1:25" ht="15.75" customHeight="1" x14ac:dyDescent="0.2"/>
    <row r="332" spans="1:25" ht="15.75" customHeight="1" x14ac:dyDescent="0.2"/>
    <row r="333" spans="1:25" ht="15.75" customHeight="1" x14ac:dyDescent="0.2"/>
    <row r="334" spans="1:25" ht="15.75" customHeight="1" x14ac:dyDescent="0.2"/>
    <row r="335" spans="1:25" ht="15.75" customHeight="1" x14ac:dyDescent="0.2"/>
    <row r="336" spans="1:25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71">
    <mergeCell ref="A120:C120"/>
    <mergeCell ref="B121:C121"/>
    <mergeCell ref="A122:C122"/>
    <mergeCell ref="B11:C11"/>
    <mergeCell ref="B114:C114"/>
    <mergeCell ref="B115:C115"/>
    <mergeCell ref="B116:C116"/>
    <mergeCell ref="B117:C117"/>
    <mergeCell ref="B118:C118"/>
    <mergeCell ref="B119:C119"/>
    <mergeCell ref="B95:C95"/>
    <mergeCell ref="B96:C96"/>
    <mergeCell ref="B97:C97"/>
    <mergeCell ref="A98:C98"/>
    <mergeCell ref="A100:C100"/>
    <mergeCell ref="A111:B111"/>
    <mergeCell ref="A71:C71"/>
    <mergeCell ref="B76:C76"/>
    <mergeCell ref="B77:C77"/>
    <mergeCell ref="B94:C94"/>
    <mergeCell ref="B78:C78"/>
    <mergeCell ref="A79:C79"/>
    <mergeCell ref="B82:C82"/>
    <mergeCell ref="B83:C83"/>
    <mergeCell ref="A84:C84"/>
    <mergeCell ref="B87:C87"/>
    <mergeCell ref="B88:C88"/>
    <mergeCell ref="B89:C89"/>
    <mergeCell ref="A90:C90"/>
    <mergeCell ref="B93:C93"/>
    <mergeCell ref="B60:C60"/>
    <mergeCell ref="A61:C61"/>
    <mergeCell ref="B64:C64"/>
    <mergeCell ref="B66:C66"/>
    <mergeCell ref="B67:C67"/>
    <mergeCell ref="B59:C59"/>
    <mergeCell ref="B33:C33"/>
    <mergeCell ref="A34:C34"/>
    <mergeCell ref="A46:B46"/>
    <mergeCell ref="B49:C49"/>
    <mergeCell ref="B50:C50"/>
    <mergeCell ref="B51:C51"/>
    <mergeCell ref="B52:C52"/>
    <mergeCell ref="B53:C53"/>
    <mergeCell ref="A54:C54"/>
    <mergeCell ref="B57:C57"/>
    <mergeCell ref="B58:C58"/>
    <mergeCell ref="B24:C24"/>
    <mergeCell ref="B25:C25"/>
    <mergeCell ref="A26:C26"/>
    <mergeCell ref="B31:C31"/>
    <mergeCell ref="B12:C12"/>
    <mergeCell ref="B13:C13"/>
    <mergeCell ref="B14:C14"/>
    <mergeCell ref="B15:C15"/>
    <mergeCell ref="B69:C69"/>
    <mergeCell ref="B70:C70"/>
    <mergeCell ref="B9:C9"/>
    <mergeCell ref="A1:D1"/>
    <mergeCell ref="A5:D5"/>
    <mergeCell ref="B6:C6"/>
    <mergeCell ref="B7:C7"/>
    <mergeCell ref="B8:C8"/>
    <mergeCell ref="B32:C32"/>
    <mergeCell ref="B10:C10"/>
    <mergeCell ref="B18:C18"/>
    <mergeCell ref="B19:C19"/>
    <mergeCell ref="B20:C20"/>
    <mergeCell ref="B21:C21"/>
    <mergeCell ref="B22:C22"/>
    <mergeCell ref="B23:C23"/>
  </mergeCells>
  <pageMargins left="0.511811024" right="0.511811024" top="0.78740157499999996" bottom="0.78740157499999996" header="0" footer="0"/>
  <pageSetup orientation="landscape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000"/>
  <sheetViews>
    <sheetView workbookViewId="0">
      <selection activeCell="E21" sqref="E21"/>
    </sheetView>
  </sheetViews>
  <sheetFormatPr defaultColWidth="12.625" defaultRowHeight="15" customHeight="1" x14ac:dyDescent="0.2"/>
  <cols>
    <col min="1" max="1" width="3.75" style="24" customWidth="1"/>
    <col min="2" max="2" width="54.25" style="24" customWidth="1"/>
    <col min="3" max="3" width="8.625" style="24" customWidth="1"/>
    <col min="4" max="4" width="27.75" style="24" customWidth="1"/>
    <col min="5" max="5" width="91.375" style="24" bestFit="1" customWidth="1"/>
    <col min="6" max="25" width="8" style="24" customWidth="1"/>
    <col min="26" max="16384" width="12.625" style="24"/>
  </cols>
  <sheetData>
    <row r="1" spans="1:24" ht="14.25" customHeight="1" x14ac:dyDescent="0.25">
      <c r="A1" s="237" t="s">
        <v>0</v>
      </c>
      <c r="B1" s="238"/>
      <c r="C1" s="238"/>
      <c r="D1" s="23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4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4.25" customHeight="1" x14ac:dyDescent="0.25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4.25" customHeight="1" x14ac:dyDescent="0.2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4.25" customHeight="1" x14ac:dyDescent="0.25">
      <c r="A5" s="239" t="s">
        <v>2</v>
      </c>
      <c r="B5" s="238"/>
      <c r="C5" s="238"/>
      <c r="D5" s="23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31.5" x14ac:dyDescent="0.25">
      <c r="A6" s="3">
        <v>1</v>
      </c>
      <c r="B6" s="240" t="s">
        <v>116</v>
      </c>
      <c r="C6" s="231"/>
      <c r="D6" s="40" t="s">
        <v>1086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4.25" customHeight="1" x14ac:dyDescent="0.25">
      <c r="A7" s="3">
        <v>2</v>
      </c>
      <c r="B7" s="229" t="s">
        <v>3</v>
      </c>
      <c r="C7" s="231"/>
      <c r="D7" s="37" t="s">
        <v>1089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4.25" customHeight="1" x14ac:dyDescent="0.25">
      <c r="A8" s="3">
        <v>3</v>
      </c>
      <c r="B8" s="229" t="s">
        <v>4</v>
      </c>
      <c r="C8" s="231"/>
      <c r="D8" s="38">
        <v>3314.12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4.25" customHeight="1" x14ac:dyDescent="0.25">
      <c r="A9" s="3">
        <v>4</v>
      </c>
      <c r="B9" s="229" t="s">
        <v>5</v>
      </c>
      <c r="C9" s="231"/>
      <c r="D9" s="37" t="s">
        <v>121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4.25" customHeight="1" x14ac:dyDescent="0.25">
      <c r="A10" s="3">
        <v>5</v>
      </c>
      <c r="B10" s="229" t="s">
        <v>6</v>
      </c>
      <c r="C10" s="231"/>
      <c r="D10" s="39">
        <v>44317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4.25" customHeight="1" x14ac:dyDescent="0.25">
      <c r="A11" s="3">
        <v>6</v>
      </c>
      <c r="B11" s="240" t="s">
        <v>118</v>
      </c>
      <c r="C11" s="231"/>
      <c r="D11" s="41">
        <v>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s="133" customFormat="1" ht="14.25" customHeight="1" x14ac:dyDescent="0.25">
      <c r="A12" s="3">
        <v>7</v>
      </c>
      <c r="B12" s="240" t="s">
        <v>125</v>
      </c>
      <c r="C12" s="231"/>
      <c r="D12" s="38">
        <v>1100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s="143" customFormat="1" ht="14.25" customHeight="1" x14ac:dyDescent="0.25">
      <c r="A13" s="150">
        <v>8</v>
      </c>
      <c r="B13" s="243" t="s">
        <v>951</v>
      </c>
      <c r="C13" s="243"/>
      <c r="D13" s="151">
        <v>5.5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s="143" customFormat="1" ht="14.25" customHeight="1" x14ac:dyDescent="0.25">
      <c r="A14" s="150">
        <v>8</v>
      </c>
      <c r="B14" s="243" t="s">
        <v>949</v>
      </c>
      <c r="C14" s="243"/>
      <c r="D14" s="151">
        <v>35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s="143" customFormat="1" ht="14.25" customHeight="1" x14ac:dyDescent="0.25">
      <c r="A15" s="150">
        <v>9</v>
      </c>
      <c r="B15" s="243" t="s">
        <v>950</v>
      </c>
      <c r="C15" s="243"/>
      <c r="D15" s="153">
        <v>21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4.25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4.25" customHeight="1" x14ac:dyDescent="0.25">
      <c r="A17" s="2" t="s">
        <v>7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4.25" customHeight="1" x14ac:dyDescent="0.25">
      <c r="A18" s="5">
        <v>1</v>
      </c>
      <c r="B18" s="232" t="s">
        <v>8</v>
      </c>
      <c r="C18" s="231"/>
      <c r="D18" s="5" t="s">
        <v>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4.25" customHeight="1" x14ac:dyDescent="0.25">
      <c r="A19" s="3" t="s">
        <v>10</v>
      </c>
      <c r="B19" s="229" t="s">
        <v>11</v>
      </c>
      <c r="C19" s="231"/>
      <c r="D19" s="6">
        <f>D8</f>
        <v>3314.12</v>
      </c>
      <c r="E19" s="25"/>
      <c r="F19" s="1"/>
      <c r="G19" s="7"/>
      <c r="H19" s="7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4.25" customHeight="1" x14ac:dyDescent="0.25">
      <c r="A20" s="3" t="s">
        <v>12</v>
      </c>
      <c r="B20" s="241" t="s">
        <v>13</v>
      </c>
      <c r="C20" s="231"/>
      <c r="D20" s="6">
        <v>0</v>
      </c>
      <c r="E20" s="1"/>
      <c r="F20" s="1"/>
      <c r="G20" s="7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4.25" customHeight="1" x14ac:dyDescent="0.25">
      <c r="A21" s="3" t="s">
        <v>14</v>
      </c>
      <c r="B21" s="229" t="s">
        <v>15</v>
      </c>
      <c r="C21" s="231"/>
      <c r="D21" s="6">
        <v>0</v>
      </c>
      <c r="E21" s="1"/>
      <c r="F21" s="1"/>
      <c r="G21" s="8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4.25" customHeight="1" x14ac:dyDescent="0.25">
      <c r="A22" s="3" t="s">
        <v>16</v>
      </c>
      <c r="B22" s="229" t="s">
        <v>17</v>
      </c>
      <c r="C22" s="231"/>
      <c r="D22" s="6">
        <v>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4.25" customHeight="1" x14ac:dyDescent="0.25">
      <c r="A23" s="3" t="s">
        <v>18</v>
      </c>
      <c r="B23" s="229" t="s">
        <v>19</v>
      </c>
      <c r="C23" s="231"/>
      <c r="D23" s="6"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4.25" customHeight="1" x14ac:dyDescent="0.25">
      <c r="A24" s="3" t="s">
        <v>20</v>
      </c>
      <c r="B24" s="229" t="s">
        <v>21</v>
      </c>
      <c r="C24" s="231"/>
      <c r="D24" s="6"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4.25" customHeight="1" x14ac:dyDescent="0.25">
      <c r="A25" s="3" t="s">
        <v>22</v>
      </c>
      <c r="B25" s="229" t="s">
        <v>23</v>
      </c>
      <c r="C25" s="231"/>
      <c r="D25" s="6"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4.25" customHeight="1" x14ac:dyDescent="0.25">
      <c r="A26" s="232" t="s">
        <v>24</v>
      </c>
      <c r="B26" s="233"/>
      <c r="C26" s="231"/>
      <c r="D26" s="9">
        <f>SUM(D19:D25)</f>
        <v>3314.12</v>
      </c>
      <c r="E26" s="1"/>
      <c r="F26" s="10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4.2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4.25" customHeight="1" x14ac:dyDescent="0.25">
      <c r="A28" s="2" t="s">
        <v>25</v>
      </c>
      <c r="B28" s="1"/>
      <c r="C28" s="1"/>
      <c r="D28" s="1"/>
      <c r="E28" s="1"/>
      <c r="F28" s="1"/>
      <c r="G28" s="1"/>
      <c r="H28" s="10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4.2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4.25" customHeight="1" x14ac:dyDescent="0.25">
      <c r="A30" s="2" t="s">
        <v>26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4.25" customHeight="1" x14ac:dyDescent="0.25">
      <c r="A31" s="5" t="s">
        <v>27</v>
      </c>
      <c r="B31" s="232" t="s">
        <v>28</v>
      </c>
      <c r="C31" s="231"/>
      <c r="D31" s="5" t="s">
        <v>9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4.25" customHeight="1" x14ac:dyDescent="0.25">
      <c r="A32" s="3" t="s">
        <v>10</v>
      </c>
      <c r="B32" s="229" t="s">
        <v>29</v>
      </c>
      <c r="C32" s="231"/>
      <c r="D32" s="6">
        <f>D26/12</f>
        <v>276.17666666666668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4.25" customHeight="1" x14ac:dyDescent="0.25">
      <c r="A33" s="3" t="s">
        <v>12</v>
      </c>
      <c r="B33" s="229" t="s">
        <v>30</v>
      </c>
      <c r="C33" s="231"/>
      <c r="D33" s="6">
        <f>D26*(1+1/3)/12</f>
        <v>368.23555555555549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4.25" customHeight="1" x14ac:dyDescent="0.25">
      <c r="A34" s="232" t="s">
        <v>24</v>
      </c>
      <c r="B34" s="233"/>
      <c r="C34" s="231"/>
      <c r="D34" s="9">
        <f>SUM(D32:D33)</f>
        <v>644.41222222222223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4.2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4.25" customHeight="1" x14ac:dyDescent="0.25">
      <c r="A36" s="2" t="s">
        <v>31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14.25" customHeight="1" x14ac:dyDescent="0.25">
      <c r="A37" s="5" t="s">
        <v>32</v>
      </c>
      <c r="B37" s="5" t="s">
        <v>33</v>
      </c>
      <c r="C37" s="11" t="s">
        <v>34</v>
      </c>
      <c r="D37" s="5" t="s">
        <v>9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4.25" customHeight="1" x14ac:dyDescent="0.25">
      <c r="A38" s="3" t="s">
        <v>10</v>
      </c>
      <c r="B38" s="4" t="s">
        <v>35</v>
      </c>
      <c r="C38" s="12">
        <v>0</v>
      </c>
      <c r="D38" s="6">
        <f t="shared" ref="D38:D45" si="0">(D$26+D$34)*C38%</f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4.25" customHeight="1" x14ac:dyDescent="0.25">
      <c r="A39" s="3" t="s">
        <v>12</v>
      </c>
      <c r="B39" s="4" t="s">
        <v>36</v>
      </c>
      <c r="C39" s="12">
        <v>2.5</v>
      </c>
      <c r="D39" s="6">
        <f t="shared" si="0"/>
        <v>98.963305555555564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4.25" customHeight="1" x14ac:dyDescent="0.25">
      <c r="A40" s="3" t="s">
        <v>14</v>
      </c>
      <c r="B40" s="4" t="s">
        <v>37</v>
      </c>
      <c r="C40" s="12">
        <f>3*2</f>
        <v>6</v>
      </c>
      <c r="D40" s="6">
        <f t="shared" si="0"/>
        <v>237.51193333333333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4.25" customHeight="1" x14ac:dyDescent="0.25">
      <c r="A41" s="3" t="s">
        <v>16</v>
      </c>
      <c r="B41" s="4" t="s">
        <v>38</v>
      </c>
      <c r="C41" s="12">
        <v>1.5</v>
      </c>
      <c r="D41" s="6">
        <f t="shared" si="0"/>
        <v>59.377983333333333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4.25" customHeight="1" x14ac:dyDescent="0.25">
      <c r="A42" s="3" t="s">
        <v>18</v>
      </c>
      <c r="B42" s="4" t="s">
        <v>39</v>
      </c>
      <c r="C42" s="12">
        <v>1</v>
      </c>
      <c r="D42" s="6">
        <f t="shared" si="0"/>
        <v>39.585322222222224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4.25" customHeight="1" x14ac:dyDescent="0.25">
      <c r="A43" s="3" t="s">
        <v>20</v>
      </c>
      <c r="B43" s="4" t="s">
        <v>40</v>
      </c>
      <c r="C43" s="12">
        <v>0.6</v>
      </c>
      <c r="D43" s="6">
        <f t="shared" si="0"/>
        <v>23.751193333333333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4.25" customHeight="1" x14ac:dyDescent="0.25">
      <c r="A44" s="3" t="s">
        <v>22</v>
      </c>
      <c r="B44" s="4" t="s">
        <v>41</v>
      </c>
      <c r="C44" s="12">
        <v>0.2</v>
      </c>
      <c r="D44" s="6">
        <f t="shared" si="0"/>
        <v>7.9170644444444447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4.25" customHeight="1" x14ac:dyDescent="0.25">
      <c r="A45" s="3" t="s">
        <v>42</v>
      </c>
      <c r="B45" s="4" t="s">
        <v>43</v>
      </c>
      <c r="C45" s="12">
        <v>8</v>
      </c>
      <c r="D45" s="6">
        <f t="shared" si="0"/>
        <v>316.68257777777779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4.25" customHeight="1" x14ac:dyDescent="0.25">
      <c r="A46" s="232" t="s">
        <v>24</v>
      </c>
      <c r="B46" s="231"/>
      <c r="C46" s="13">
        <f t="shared" ref="C46:D46" si="1">SUM(C38:C45)</f>
        <v>19.799999999999997</v>
      </c>
      <c r="D46" s="13">
        <f t="shared" si="1"/>
        <v>783.78938000000005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4.2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4.25" customHeight="1" x14ac:dyDescent="0.25">
      <c r="A48" s="2" t="s">
        <v>44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4.25" customHeight="1" x14ac:dyDescent="0.25">
      <c r="A49" s="5" t="s">
        <v>45</v>
      </c>
      <c r="B49" s="232" t="s">
        <v>46</v>
      </c>
      <c r="C49" s="231"/>
      <c r="D49" s="5" t="s">
        <v>9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4.25" customHeight="1" x14ac:dyDescent="0.25">
      <c r="A50" s="3" t="s">
        <v>10</v>
      </c>
      <c r="B50" s="229" t="s">
        <v>47</v>
      </c>
      <c r="C50" s="231"/>
      <c r="D50" s="6">
        <f>D13*2*D15-6%*D19</f>
        <v>32.152800000000013</v>
      </c>
      <c r="E50" s="25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4.25" customHeight="1" x14ac:dyDescent="0.25">
      <c r="A51" s="3" t="s">
        <v>12</v>
      </c>
      <c r="B51" s="229" t="s">
        <v>48</v>
      </c>
      <c r="C51" s="231"/>
      <c r="D51" s="6">
        <f>D14*D15</f>
        <v>735</v>
      </c>
      <c r="E51" s="25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4.25" customHeight="1" x14ac:dyDescent="0.25">
      <c r="A52" s="3" t="s">
        <v>14</v>
      </c>
      <c r="B52" s="229" t="s">
        <v>49</v>
      </c>
      <c r="C52" s="231"/>
      <c r="D52" s="6">
        <v>0</v>
      </c>
      <c r="E52" s="25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4.25" customHeight="1" x14ac:dyDescent="0.25">
      <c r="A53" s="3" t="s">
        <v>16</v>
      </c>
      <c r="B53" s="229" t="s">
        <v>50</v>
      </c>
      <c r="C53" s="231"/>
      <c r="D53" s="6"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4.25" customHeight="1" x14ac:dyDescent="0.25">
      <c r="A54" s="232" t="s">
        <v>24</v>
      </c>
      <c r="B54" s="233"/>
      <c r="C54" s="231"/>
      <c r="D54" s="9">
        <f>SUM(D50:D53)</f>
        <v>767.15280000000007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4.2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4.25" customHeight="1" x14ac:dyDescent="0.25">
      <c r="A56" s="2" t="s">
        <v>51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4.25" customHeight="1" x14ac:dyDescent="0.25">
      <c r="A57" s="5">
        <v>2</v>
      </c>
      <c r="B57" s="232" t="s">
        <v>52</v>
      </c>
      <c r="C57" s="231"/>
      <c r="D57" s="5" t="s">
        <v>9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4.25" customHeight="1" x14ac:dyDescent="0.25">
      <c r="A58" s="3" t="s">
        <v>27</v>
      </c>
      <c r="B58" s="229" t="s">
        <v>28</v>
      </c>
      <c r="C58" s="231"/>
      <c r="D58" s="6">
        <f>D34</f>
        <v>644.41222222222223</v>
      </c>
      <c r="E58" s="14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4.25" customHeight="1" x14ac:dyDescent="0.25">
      <c r="A59" s="3" t="s">
        <v>32</v>
      </c>
      <c r="B59" s="229" t="s">
        <v>33</v>
      </c>
      <c r="C59" s="231"/>
      <c r="D59" s="6">
        <f>D46</f>
        <v>783.78938000000005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4.25" customHeight="1" x14ac:dyDescent="0.25">
      <c r="A60" s="3" t="s">
        <v>45</v>
      </c>
      <c r="B60" s="229" t="s">
        <v>46</v>
      </c>
      <c r="C60" s="231"/>
      <c r="D60" s="6">
        <f>D54</f>
        <v>767.15280000000007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4.25" customHeight="1" x14ac:dyDescent="0.25">
      <c r="A61" s="232" t="s">
        <v>24</v>
      </c>
      <c r="B61" s="233"/>
      <c r="C61" s="231"/>
      <c r="D61" s="9">
        <f>SUM(D58:D60)</f>
        <v>2195.3544022222222</v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4.2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4.25" customHeight="1" x14ac:dyDescent="0.25">
      <c r="A63" s="2" t="s">
        <v>53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14.25" customHeight="1" x14ac:dyDescent="0.25">
      <c r="A64" s="5">
        <v>3</v>
      </c>
      <c r="B64" s="232" t="s">
        <v>54</v>
      </c>
      <c r="C64" s="234"/>
      <c r="D64" s="5" t="s">
        <v>9</v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4.25" customHeight="1" x14ac:dyDescent="0.25">
      <c r="A65" s="3" t="s">
        <v>10</v>
      </c>
      <c r="B65" s="154" t="s">
        <v>55</v>
      </c>
      <c r="C65" s="156">
        <v>0.1</v>
      </c>
      <c r="D65" s="162">
        <f>C65*(D26+D34)/12</f>
        <v>32.987768518518521</v>
      </c>
      <c r="E65" s="10"/>
      <c r="F65" s="10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4.25" customHeight="1" x14ac:dyDescent="0.25">
      <c r="A66" s="3" t="s">
        <v>12</v>
      </c>
      <c r="B66" s="229" t="s">
        <v>56</v>
      </c>
      <c r="C66" s="228"/>
      <c r="D66" s="15">
        <f>8%*D65</f>
        <v>2.6390214814814819</v>
      </c>
      <c r="E66" s="10"/>
      <c r="F66" s="10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4.25" customHeight="1" x14ac:dyDescent="0.25">
      <c r="A67" s="3" t="s">
        <v>14</v>
      </c>
      <c r="B67" s="229" t="s">
        <v>57</v>
      </c>
      <c r="C67" s="236"/>
      <c r="D67" s="15">
        <f>C65*40%*D45</f>
        <v>12.667303111111114</v>
      </c>
      <c r="E67" s="10"/>
      <c r="F67" s="10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4.25" customHeight="1" x14ac:dyDescent="0.25">
      <c r="A68" s="3" t="s">
        <v>16</v>
      </c>
      <c r="B68" s="154" t="s">
        <v>58</v>
      </c>
      <c r="C68" s="156">
        <f>1-C65</f>
        <v>0.9</v>
      </c>
      <c r="D68" s="162">
        <f>C68*7/30/12*(D26+D34)</f>
        <v>69.274313888888884</v>
      </c>
      <c r="E68" s="10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4.25" customHeight="1" x14ac:dyDescent="0.25">
      <c r="A69" s="3" t="s">
        <v>18</v>
      </c>
      <c r="B69" s="229" t="s">
        <v>59</v>
      </c>
      <c r="C69" s="228"/>
      <c r="D69" s="15">
        <f>C46%*D68</f>
        <v>13.716314149999997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4.25" customHeight="1" x14ac:dyDescent="0.25">
      <c r="A70" s="3" t="s">
        <v>20</v>
      </c>
      <c r="B70" s="229" t="s">
        <v>60</v>
      </c>
      <c r="C70" s="230"/>
      <c r="D70" s="15">
        <f>C68*40%*D45</f>
        <v>114.00572800000002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4.25" customHeight="1" x14ac:dyDescent="0.25">
      <c r="A71" s="232" t="s">
        <v>24</v>
      </c>
      <c r="B71" s="233"/>
      <c r="C71" s="231"/>
      <c r="D71" s="16">
        <f>SUM(D65:D70)</f>
        <v>245.29044915000003</v>
      </c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14.25" customHeight="1" x14ac:dyDescent="0.25">
      <c r="A72" s="1"/>
      <c r="B72" s="1"/>
      <c r="C72" s="1"/>
      <c r="D72" s="17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4.25" customHeight="1" x14ac:dyDescent="0.25">
      <c r="A73" s="2" t="s">
        <v>61</v>
      </c>
      <c r="B73" s="2"/>
      <c r="C73" s="2"/>
      <c r="D73" s="23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4.25" customHeight="1" x14ac:dyDescent="0.25">
      <c r="A74" s="1"/>
      <c r="B74" s="1"/>
      <c r="C74" s="1"/>
      <c r="D74" s="17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4.25" customHeight="1" x14ac:dyDescent="0.25">
      <c r="A75" s="2" t="s">
        <v>62</v>
      </c>
      <c r="B75" s="2"/>
      <c r="C75" s="2"/>
      <c r="D75" s="23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4.25" customHeight="1" x14ac:dyDescent="0.25">
      <c r="A76" s="5" t="s">
        <v>63</v>
      </c>
      <c r="B76" s="232" t="s">
        <v>64</v>
      </c>
      <c r="C76" s="231"/>
      <c r="D76" s="5" t="s">
        <v>9</v>
      </c>
      <c r="E76" s="2"/>
      <c r="F76" s="2"/>
      <c r="G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4.25" customHeight="1" x14ac:dyDescent="0.25">
      <c r="A77" s="3" t="s">
        <v>10</v>
      </c>
      <c r="B77" s="229" t="s">
        <v>65</v>
      </c>
      <c r="C77" s="231"/>
      <c r="D77" s="15">
        <v>0</v>
      </c>
      <c r="E77" s="1"/>
      <c r="F77" s="1"/>
      <c r="G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4.25" customHeight="1" x14ac:dyDescent="0.25">
      <c r="A78" s="3" t="s">
        <v>12</v>
      </c>
      <c r="B78" s="229" t="s">
        <v>945</v>
      </c>
      <c r="C78" s="231"/>
      <c r="D78" s="15">
        <f>(D26+D61+D71)/D15*'Estimativa reposição ausências'!F17/12</f>
        <v>208.66418363363525</v>
      </c>
      <c r="E78" s="1"/>
      <c r="F78" s="1"/>
      <c r="G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4.25" customHeight="1" x14ac:dyDescent="0.25">
      <c r="A79" s="232" t="s">
        <v>24</v>
      </c>
      <c r="B79" s="233"/>
      <c r="C79" s="231"/>
      <c r="D79" s="16">
        <f>SUM(D77:D78)</f>
        <v>208.66418363363525</v>
      </c>
      <c r="E79" s="2"/>
      <c r="F79" s="2"/>
      <c r="G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4.25" customHeight="1" x14ac:dyDescent="0.25">
      <c r="A80" s="1"/>
      <c r="B80" s="1"/>
      <c r="C80" s="1"/>
      <c r="D80" s="17"/>
      <c r="E80" s="1"/>
      <c r="F80" s="1"/>
      <c r="G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4.25" customHeight="1" x14ac:dyDescent="0.25">
      <c r="A81" s="2" t="s">
        <v>66</v>
      </c>
      <c r="B81" s="2"/>
      <c r="C81" s="2"/>
      <c r="D81" s="23"/>
      <c r="E81" s="2"/>
      <c r="F81" s="2"/>
      <c r="G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14.25" customHeight="1" x14ac:dyDescent="0.25">
      <c r="A82" s="5" t="s">
        <v>67</v>
      </c>
      <c r="B82" s="232" t="s">
        <v>68</v>
      </c>
      <c r="C82" s="231"/>
      <c r="D82" s="5" t="s">
        <v>9</v>
      </c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4.25" customHeight="1" x14ac:dyDescent="0.25">
      <c r="A83" s="3" t="s">
        <v>10</v>
      </c>
      <c r="B83" s="229" t="s">
        <v>69</v>
      </c>
      <c r="C83" s="231"/>
      <c r="D83" s="6"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4.25" customHeight="1" x14ac:dyDescent="0.25">
      <c r="A84" s="232" t="s">
        <v>24</v>
      </c>
      <c r="B84" s="233"/>
      <c r="C84" s="231"/>
      <c r="D84" s="9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14.2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4.25" customHeight="1" x14ac:dyDescent="0.25">
      <c r="A86" s="2" t="s">
        <v>70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4.25" customHeight="1" x14ac:dyDescent="0.25">
      <c r="A87" s="5">
        <v>4</v>
      </c>
      <c r="B87" s="232" t="s">
        <v>71</v>
      </c>
      <c r="C87" s="231"/>
      <c r="D87" s="5" t="s">
        <v>9</v>
      </c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14.25" customHeight="1" x14ac:dyDescent="0.25">
      <c r="A88" s="3" t="s">
        <v>63</v>
      </c>
      <c r="B88" s="229" t="s">
        <v>72</v>
      </c>
      <c r="C88" s="231"/>
      <c r="D88" s="18">
        <f>D78</f>
        <v>208.66418363363525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4.25" customHeight="1" x14ac:dyDescent="0.25">
      <c r="A89" s="3" t="s">
        <v>67</v>
      </c>
      <c r="B89" s="229" t="s">
        <v>73</v>
      </c>
      <c r="C89" s="231"/>
      <c r="D89" s="6">
        <f>D83</f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4.25" customHeight="1" x14ac:dyDescent="0.25">
      <c r="A90" s="232" t="s">
        <v>24</v>
      </c>
      <c r="B90" s="233"/>
      <c r="C90" s="231"/>
      <c r="D90" s="19">
        <f>SUM(D88:D89)</f>
        <v>208.66418363363525</v>
      </c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14.2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4.25" customHeight="1" x14ac:dyDescent="0.25">
      <c r="A92" s="2" t="s">
        <v>74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4.25" customHeight="1" x14ac:dyDescent="0.25">
      <c r="A93" s="5">
        <v>5</v>
      </c>
      <c r="B93" s="232" t="s">
        <v>75</v>
      </c>
      <c r="C93" s="231"/>
      <c r="D93" s="5" t="s">
        <v>9</v>
      </c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14.25" customHeight="1" x14ac:dyDescent="0.25">
      <c r="A94" s="3" t="s">
        <v>10</v>
      </c>
      <c r="B94" s="229" t="s">
        <v>76</v>
      </c>
      <c r="C94" s="231"/>
      <c r="D94" s="6">
        <f>'UNIFORME E EPI'!F13</f>
        <v>94.858333333333334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4.25" customHeight="1" x14ac:dyDescent="0.25">
      <c r="A95" s="3" t="s">
        <v>12</v>
      </c>
      <c r="B95" s="240" t="s">
        <v>122</v>
      </c>
      <c r="C95" s="231"/>
      <c r="D95" s="6">
        <f>FERRAMENTAS!H317</f>
        <v>44.23447988505751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4.25" customHeight="1" x14ac:dyDescent="0.25">
      <c r="A96" s="3" t="s">
        <v>14</v>
      </c>
      <c r="B96" s="229" t="s">
        <v>91</v>
      </c>
      <c r="C96" s="231"/>
      <c r="D96" s="6"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4.25" customHeight="1" x14ac:dyDescent="0.25">
      <c r="A97" s="3" t="s">
        <v>16</v>
      </c>
      <c r="B97" s="229" t="s">
        <v>92</v>
      </c>
      <c r="C97" s="231"/>
      <c r="D97" s="6"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4.25" customHeight="1" x14ac:dyDescent="0.25">
      <c r="A98" s="232" t="s">
        <v>24</v>
      </c>
      <c r="B98" s="233"/>
      <c r="C98" s="231"/>
      <c r="D98" s="19">
        <f>SUM(D94:D97)</f>
        <v>139.09281321839086</v>
      </c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4.25" customHeight="1" x14ac:dyDescent="0.25">
      <c r="A99" s="23"/>
      <c r="B99" s="23"/>
      <c r="C99" s="23"/>
      <c r="D99" s="20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4.25" customHeight="1" x14ac:dyDescent="0.25">
      <c r="A100" s="232" t="s">
        <v>78</v>
      </c>
      <c r="B100" s="233"/>
      <c r="C100" s="231"/>
      <c r="D100" s="9">
        <f>D26+D61+D71+D90+D98</f>
        <v>6102.5218482242481</v>
      </c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4.2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4.25" customHeight="1" x14ac:dyDescent="0.25">
      <c r="A102" s="2" t="s">
        <v>79</v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4.25" customHeight="1" x14ac:dyDescent="0.25">
      <c r="A103" s="5">
        <v>6</v>
      </c>
      <c r="B103" s="5" t="s">
        <v>80</v>
      </c>
      <c r="C103" s="11" t="s">
        <v>34</v>
      </c>
      <c r="D103" s="5" t="s">
        <v>9</v>
      </c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4.25" customHeight="1" x14ac:dyDescent="0.25">
      <c r="A104" s="3" t="s">
        <v>10</v>
      </c>
      <c r="B104" s="4" t="s">
        <v>81</v>
      </c>
      <c r="C104" s="21">
        <f>'COMPOSIÇÃO BDI'!D5</f>
        <v>6.0699999999999994</v>
      </c>
      <c r="D104" s="22">
        <f>D100*C104%</f>
        <v>370.42307618721185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4.25" customHeight="1" x14ac:dyDescent="0.25">
      <c r="A105" s="3" t="s">
        <v>12</v>
      </c>
      <c r="B105" s="4" t="s">
        <v>82</v>
      </c>
      <c r="C105" s="21">
        <f>'COMPOSIÇÃO BDI'!D9</f>
        <v>7.4</v>
      </c>
      <c r="D105" s="22">
        <f>(D100+D104)*C105%</f>
        <v>478.99792440644813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4.25" customHeight="1" x14ac:dyDescent="0.25">
      <c r="A106" s="3" t="s">
        <v>14</v>
      </c>
      <c r="B106" s="4" t="s">
        <v>83</v>
      </c>
      <c r="C106" s="21">
        <f>SUM(C107:C110)</f>
        <v>10.15</v>
      </c>
      <c r="D106" s="22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4.25" customHeight="1" x14ac:dyDescent="0.25">
      <c r="A107" s="4"/>
      <c r="B107" s="4" t="s">
        <v>84</v>
      </c>
      <c r="C107" s="21">
        <f>'COMPOSIÇÃO BDI'!D14</f>
        <v>2</v>
      </c>
      <c r="D107" s="22">
        <f>(D100+D$104+D$105)/(1-C$106%)*C107%</f>
        <v>154.74552807608032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4.25" customHeight="1" x14ac:dyDescent="0.25">
      <c r="A108" s="4"/>
      <c r="B108" s="4" t="s">
        <v>94</v>
      </c>
      <c r="C108" s="21">
        <f>'COMPOSIÇÃO BDI'!D13</f>
        <v>3</v>
      </c>
      <c r="D108" s="22">
        <f>(D100+D$104+D$105)/(1-C$106%)*C108%</f>
        <v>232.11829211412046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4.25" customHeight="1" x14ac:dyDescent="0.25">
      <c r="A109" s="4"/>
      <c r="B109" s="37" t="s">
        <v>163</v>
      </c>
      <c r="C109" s="21">
        <f>'COMPOSIÇÃO BDI'!D15</f>
        <v>4.5</v>
      </c>
      <c r="D109" s="22">
        <f>(D100+D$104+D$105)/(1-C$106%)*C109%</f>
        <v>348.17743817118071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4.25" customHeight="1" x14ac:dyDescent="0.25">
      <c r="A110" s="4"/>
      <c r="B110" s="4" t="s">
        <v>86</v>
      </c>
      <c r="C110" s="21">
        <f>'COMPOSIÇÃO BDI'!D12</f>
        <v>0.65</v>
      </c>
      <c r="D110" s="22">
        <f>(D100+D$104+D$105)/(1-C$106%)*C110%</f>
        <v>50.292296624726106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4.25" customHeight="1" x14ac:dyDescent="0.25">
      <c r="A111" s="232" t="s">
        <v>24</v>
      </c>
      <c r="B111" s="231"/>
      <c r="C111" s="11"/>
      <c r="D111" s="9">
        <f>SUM(D104:D110)</f>
        <v>1634.7545555797676</v>
      </c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t="14.2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5" ht="14.25" customHeight="1" x14ac:dyDescent="0.25">
      <c r="A113" s="2" t="s">
        <v>87</v>
      </c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5" ht="14.25" customHeight="1" x14ac:dyDescent="0.25">
      <c r="A114" s="11"/>
      <c r="B114" s="232" t="s">
        <v>88</v>
      </c>
      <c r="C114" s="231"/>
      <c r="D114" s="5" t="s">
        <v>9</v>
      </c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5" ht="14.25" customHeight="1" x14ac:dyDescent="0.25">
      <c r="A115" s="3" t="s">
        <v>10</v>
      </c>
      <c r="B115" s="229" t="s">
        <v>7</v>
      </c>
      <c r="C115" s="231"/>
      <c r="D115" s="6">
        <f>D26</f>
        <v>3314.12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5" ht="14.25" customHeight="1" x14ac:dyDescent="0.25">
      <c r="A116" s="3" t="s">
        <v>12</v>
      </c>
      <c r="B116" s="229" t="s">
        <v>25</v>
      </c>
      <c r="C116" s="231"/>
      <c r="D116" s="6">
        <f>D61</f>
        <v>2195.3544022222222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5" ht="14.25" customHeight="1" x14ac:dyDescent="0.25">
      <c r="A117" s="3" t="s">
        <v>14</v>
      </c>
      <c r="B117" s="229" t="s">
        <v>53</v>
      </c>
      <c r="C117" s="231"/>
      <c r="D117" s="6">
        <f>D71</f>
        <v>245.29044915000003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5" ht="14.25" customHeight="1" x14ac:dyDescent="0.25">
      <c r="A118" s="3" t="s">
        <v>16</v>
      </c>
      <c r="B118" s="229" t="s">
        <v>61</v>
      </c>
      <c r="C118" s="231"/>
      <c r="D118" s="6">
        <f>D90</f>
        <v>208.66418363363525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5" ht="14.25" customHeight="1" x14ac:dyDescent="0.25">
      <c r="A119" s="3" t="s">
        <v>18</v>
      </c>
      <c r="B119" s="229" t="s">
        <v>74</v>
      </c>
      <c r="C119" s="231"/>
      <c r="D119" s="6">
        <f>D98</f>
        <v>139.09281321839086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4.25" customHeight="1" x14ac:dyDescent="0.25">
      <c r="A120" s="232" t="s">
        <v>89</v>
      </c>
      <c r="B120" s="233"/>
      <c r="C120" s="231"/>
      <c r="D120" s="9">
        <f>SUM(D115:D119)</f>
        <v>6102.5218482242481</v>
      </c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4.25" customHeight="1" x14ac:dyDescent="0.25">
      <c r="A121" s="3" t="s">
        <v>20</v>
      </c>
      <c r="B121" s="229" t="s">
        <v>79</v>
      </c>
      <c r="C121" s="231"/>
      <c r="D121" s="6">
        <f>D111</f>
        <v>1634.7545555797676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4.25" customHeight="1" x14ac:dyDescent="0.25">
      <c r="A122" s="232" t="s">
        <v>90</v>
      </c>
      <c r="B122" s="233"/>
      <c r="C122" s="231"/>
      <c r="D122" s="9">
        <f>D120+D121</f>
        <v>7737.2764038040159</v>
      </c>
      <c r="E122" s="14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4.2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4.2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4.2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4.2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4.2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4.2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4.2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4.2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4.2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4.2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4.2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4.2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4.2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4.2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4.2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4.2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4.2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4.2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4.2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4.2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4.2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4.2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4.2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4.2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4.2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4.2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4.2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4.2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4.2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4.2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4.2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4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4.2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4.2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4.2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4.2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4.2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4.2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4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4.2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4.2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4.2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4.2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4.2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4.2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4.2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4.2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4.2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4.2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4.2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4.2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4.2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4.2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4.2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4.2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4.2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4.2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4.2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4.2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4.2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4.2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4.2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4.2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4.2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4.2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4.2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4.2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4.2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4.2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4.2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4.2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4.2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4.2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4.2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4.2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4.2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4.2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4.2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4.2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4.2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4.2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4.2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4.2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4.2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4.2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4.2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4.2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4.2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4.2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4.2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4.2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4.2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4.2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4.2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4.2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4.2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4.2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4.2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4.2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4.2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4.2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4.2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4.2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4.2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4.2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4.2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4.2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4.2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4.2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4.2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4.2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4.2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4.2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4.2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4.2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4.2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4.2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4.2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4.2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4.2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4.2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4.2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4.2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4.2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4.2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4.2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4.2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4.2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4.2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4.2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4.2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4.2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4.2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4.2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4.2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4.2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4.2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4.2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4.2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4.2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4.2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4.2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4.2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4.2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4.2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4.2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4.2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4.2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4.2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4.2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4.2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4.2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4.2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4.2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4.2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4.2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4.2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4.2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4.2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4.2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4.2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4.2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4.2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4.2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4.2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4.2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4.2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4.2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4.2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4.2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4.2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4.2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4.2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4.2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4.2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4.2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4.2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4.2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4.2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4.2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4.2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4.2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4.2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4.2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4.2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4.2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4.2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4.2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4.2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4.2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4.2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 customHeight="1" x14ac:dyDescent="0.2"/>
    <row r="323" spans="1:25" ht="15.75" customHeight="1" x14ac:dyDescent="0.2"/>
    <row r="324" spans="1:25" ht="15.75" customHeight="1" x14ac:dyDescent="0.2"/>
    <row r="325" spans="1:25" ht="15.75" customHeight="1" x14ac:dyDescent="0.2"/>
    <row r="326" spans="1:25" ht="15.75" customHeight="1" x14ac:dyDescent="0.2"/>
    <row r="327" spans="1:25" ht="15.75" customHeight="1" x14ac:dyDescent="0.2"/>
    <row r="328" spans="1:25" ht="15.75" customHeight="1" x14ac:dyDescent="0.2"/>
    <row r="329" spans="1:25" ht="15.75" customHeight="1" x14ac:dyDescent="0.2"/>
    <row r="330" spans="1:25" ht="15.75" customHeight="1" x14ac:dyDescent="0.2"/>
    <row r="331" spans="1:25" ht="15.75" customHeight="1" x14ac:dyDescent="0.2"/>
    <row r="332" spans="1:25" ht="15.75" customHeight="1" x14ac:dyDescent="0.2"/>
    <row r="333" spans="1:25" ht="15.75" customHeight="1" x14ac:dyDescent="0.2"/>
    <row r="334" spans="1:25" ht="15.75" customHeight="1" x14ac:dyDescent="0.2"/>
    <row r="335" spans="1:25" ht="15.75" customHeight="1" x14ac:dyDescent="0.2"/>
    <row r="336" spans="1:25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71">
    <mergeCell ref="B119:C119"/>
    <mergeCell ref="A120:C120"/>
    <mergeCell ref="B121:C121"/>
    <mergeCell ref="A122:C122"/>
    <mergeCell ref="A111:B111"/>
    <mergeCell ref="B114:C114"/>
    <mergeCell ref="B115:C115"/>
    <mergeCell ref="B116:C116"/>
    <mergeCell ref="B117:C117"/>
    <mergeCell ref="B118:C118"/>
    <mergeCell ref="B66:C66"/>
    <mergeCell ref="B67:C67"/>
    <mergeCell ref="B69:C69"/>
    <mergeCell ref="B70:C70"/>
    <mergeCell ref="A100:C100"/>
    <mergeCell ref="A84:C84"/>
    <mergeCell ref="B87:C87"/>
    <mergeCell ref="B88:C88"/>
    <mergeCell ref="B89:C89"/>
    <mergeCell ref="A90:C90"/>
    <mergeCell ref="B93:C93"/>
    <mergeCell ref="B94:C94"/>
    <mergeCell ref="B95:C95"/>
    <mergeCell ref="B96:C96"/>
    <mergeCell ref="B97:C97"/>
    <mergeCell ref="A98:C98"/>
    <mergeCell ref="B83:C83"/>
    <mergeCell ref="A71:C71"/>
    <mergeCell ref="B76:C76"/>
    <mergeCell ref="B77:C77"/>
    <mergeCell ref="B78:C78"/>
    <mergeCell ref="A79:C79"/>
    <mergeCell ref="B82:C82"/>
    <mergeCell ref="B58:C58"/>
    <mergeCell ref="B59:C59"/>
    <mergeCell ref="B60:C60"/>
    <mergeCell ref="A61:C61"/>
    <mergeCell ref="B64:C64"/>
    <mergeCell ref="B51:C51"/>
    <mergeCell ref="B52:C52"/>
    <mergeCell ref="B53:C53"/>
    <mergeCell ref="A54:C54"/>
    <mergeCell ref="B57:C57"/>
    <mergeCell ref="B9:C9"/>
    <mergeCell ref="B10:C10"/>
    <mergeCell ref="B11:C11"/>
    <mergeCell ref="B18:C18"/>
    <mergeCell ref="B19:C19"/>
    <mergeCell ref="B12:C12"/>
    <mergeCell ref="B13:C13"/>
    <mergeCell ref="B14:C14"/>
    <mergeCell ref="B15:C15"/>
    <mergeCell ref="A1:D1"/>
    <mergeCell ref="A5:D5"/>
    <mergeCell ref="B6:C6"/>
    <mergeCell ref="B7:C7"/>
    <mergeCell ref="B8:C8"/>
    <mergeCell ref="B21:C21"/>
    <mergeCell ref="B20:C20"/>
    <mergeCell ref="B50:C50"/>
    <mergeCell ref="B22:C22"/>
    <mergeCell ref="B23:C23"/>
    <mergeCell ref="B24:C24"/>
    <mergeCell ref="B25:C25"/>
    <mergeCell ref="A26:C26"/>
    <mergeCell ref="B31:C31"/>
    <mergeCell ref="B32:C32"/>
    <mergeCell ref="B33:C33"/>
    <mergeCell ref="A34:C34"/>
    <mergeCell ref="A46:B46"/>
    <mergeCell ref="B49:C49"/>
  </mergeCells>
  <pageMargins left="0.511811024" right="0.511811024" top="0.78740157499999996" bottom="0.78740157499999996" header="0" footer="0"/>
  <pageSetup orientation="landscape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001"/>
  <sheetViews>
    <sheetView workbookViewId="0">
      <selection activeCell="G18" sqref="G18"/>
    </sheetView>
  </sheetViews>
  <sheetFormatPr defaultColWidth="12.625" defaultRowHeight="15" customHeight="1" x14ac:dyDescent="0.2"/>
  <cols>
    <col min="1" max="1" width="3.75" style="24" customWidth="1"/>
    <col min="2" max="2" width="54.25" style="24" customWidth="1"/>
    <col min="3" max="3" width="8.625" style="24" customWidth="1"/>
    <col min="4" max="4" width="27.75" style="24" customWidth="1"/>
    <col min="5" max="25" width="8" style="24" customWidth="1"/>
    <col min="26" max="16384" width="12.625" style="24"/>
  </cols>
  <sheetData>
    <row r="1" spans="1:24" ht="14.25" customHeight="1" x14ac:dyDescent="0.25">
      <c r="A1" s="237" t="s">
        <v>0</v>
      </c>
      <c r="B1" s="238"/>
      <c r="C1" s="238"/>
      <c r="D1" s="23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4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4.25" customHeight="1" x14ac:dyDescent="0.25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4.25" customHeight="1" x14ac:dyDescent="0.2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4.25" customHeight="1" x14ac:dyDescent="0.25">
      <c r="A5" s="239" t="s">
        <v>2</v>
      </c>
      <c r="B5" s="238"/>
      <c r="C5" s="238"/>
      <c r="D5" s="23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94.5" x14ac:dyDescent="0.25">
      <c r="A6" s="3">
        <v>1</v>
      </c>
      <c r="B6" s="240" t="s">
        <v>116</v>
      </c>
      <c r="C6" s="231"/>
      <c r="D6" s="40" t="s">
        <v>1088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4.25" customHeight="1" x14ac:dyDescent="0.25">
      <c r="A7" s="3">
        <v>2</v>
      </c>
      <c r="B7" s="229" t="s">
        <v>3</v>
      </c>
      <c r="C7" s="231"/>
      <c r="D7" s="37" t="s">
        <v>133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4.25" customHeight="1" x14ac:dyDescent="0.25">
      <c r="A8" s="3">
        <v>3</v>
      </c>
      <c r="B8" s="229" t="s">
        <v>4</v>
      </c>
      <c r="C8" s="231"/>
      <c r="D8" s="38">
        <f>(2152.89+2153.66)/2</f>
        <v>2153.2749999999996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4.25" customHeight="1" x14ac:dyDescent="0.25">
      <c r="A9" s="3">
        <v>4</v>
      </c>
      <c r="B9" s="229" t="s">
        <v>5</v>
      </c>
      <c r="C9" s="231"/>
      <c r="D9" s="37" t="s">
        <v>123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4.25" customHeight="1" x14ac:dyDescent="0.25">
      <c r="A10" s="3">
        <v>5</v>
      </c>
      <c r="B10" s="229" t="s">
        <v>6</v>
      </c>
      <c r="C10" s="231"/>
      <c r="D10" s="39">
        <v>44317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4.25" customHeight="1" x14ac:dyDescent="0.25">
      <c r="A11" s="3">
        <v>6</v>
      </c>
      <c r="B11" s="240" t="s">
        <v>118</v>
      </c>
      <c r="C11" s="231"/>
      <c r="D11" s="41">
        <v>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s="133" customFormat="1" ht="14.25" customHeight="1" x14ac:dyDescent="0.25">
      <c r="A12" s="3">
        <v>7</v>
      </c>
      <c r="B12" s="240" t="s">
        <v>125</v>
      </c>
      <c r="C12" s="231"/>
      <c r="D12" s="38">
        <v>1100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s="143" customFormat="1" ht="14.25" customHeight="1" x14ac:dyDescent="0.25">
      <c r="A13" s="150">
        <v>8</v>
      </c>
      <c r="B13" s="243" t="s">
        <v>951</v>
      </c>
      <c r="C13" s="243"/>
      <c r="D13" s="151">
        <v>5.5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s="143" customFormat="1" ht="14.25" customHeight="1" x14ac:dyDescent="0.25">
      <c r="A14" s="150">
        <v>8</v>
      </c>
      <c r="B14" s="243" t="s">
        <v>949</v>
      </c>
      <c r="C14" s="243"/>
      <c r="D14" s="151">
        <v>18.309999999999999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s="143" customFormat="1" ht="14.25" customHeight="1" x14ac:dyDescent="0.25">
      <c r="A15" s="150">
        <v>9</v>
      </c>
      <c r="B15" s="243" t="s">
        <v>950</v>
      </c>
      <c r="C15" s="243"/>
      <c r="D15" s="153">
        <v>21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4.25" customHeight="1" x14ac:dyDescent="0.25">
      <c r="A16" s="150">
        <v>10</v>
      </c>
      <c r="B16" s="243" t="s">
        <v>959</v>
      </c>
      <c r="C16" s="243"/>
      <c r="D16" s="153">
        <v>4.21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s="143" customFormat="1" ht="14.25" customHeight="1" x14ac:dyDescent="0.25">
      <c r="A17" s="146"/>
      <c r="B17" s="147"/>
      <c r="C17" s="147"/>
      <c r="D17" s="152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4.25" customHeight="1" x14ac:dyDescent="0.25">
      <c r="A18" s="2" t="s">
        <v>7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4.25" customHeight="1" x14ac:dyDescent="0.25">
      <c r="A19" s="5">
        <v>1</v>
      </c>
      <c r="B19" s="232" t="s">
        <v>8</v>
      </c>
      <c r="C19" s="231"/>
      <c r="D19" s="5" t="s">
        <v>9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4.25" customHeight="1" x14ac:dyDescent="0.25">
      <c r="A20" s="3" t="s">
        <v>10</v>
      </c>
      <c r="B20" s="229" t="s">
        <v>11</v>
      </c>
      <c r="C20" s="234"/>
      <c r="D20" s="6">
        <f>D8</f>
        <v>2153.2749999999996</v>
      </c>
      <c r="E20" s="25"/>
      <c r="F20" s="1"/>
      <c r="G20" s="7"/>
      <c r="H20" s="7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4.25" customHeight="1" x14ac:dyDescent="0.25">
      <c r="A21" s="3" t="s">
        <v>12</v>
      </c>
      <c r="B21" s="154" t="s">
        <v>13</v>
      </c>
      <c r="C21" s="158">
        <v>0.3</v>
      </c>
      <c r="D21" s="155">
        <f>C21*D20</f>
        <v>645.98249999999985</v>
      </c>
      <c r="E21" s="1"/>
      <c r="F21" s="1"/>
      <c r="G21" s="7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4.25" customHeight="1" x14ac:dyDescent="0.25">
      <c r="A22" s="3" t="s">
        <v>14</v>
      </c>
      <c r="B22" s="229" t="s">
        <v>15</v>
      </c>
      <c r="C22" s="244"/>
      <c r="D22" s="6">
        <v>0</v>
      </c>
      <c r="E22" s="1"/>
      <c r="F22" s="1"/>
      <c r="G22" s="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4.25" customHeight="1" x14ac:dyDescent="0.25">
      <c r="A23" s="3" t="s">
        <v>16</v>
      </c>
      <c r="B23" s="229" t="s">
        <v>17</v>
      </c>
      <c r="C23" s="231"/>
      <c r="D23" s="6"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4.25" customHeight="1" x14ac:dyDescent="0.25">
      <c r="A24" s="3" t="s">
        <v>18</v>
      </c>
      <c r="B24" s="229" t="s">
        <v>19</v>
      </c>
      <c r="C24" s="231"/>
      <c r="D24" s="6"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4.25" customHeight="1" x14ac:dyDescent="0.25">
      <c r="A25" s="3" t="s">
        <v>20</v>
      </c>
      <c r="B25" s="229" t="s">
        <v>21</v>
      </c>
      <c r="C25" s="231"/>
      <c r="D25" s="6"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4.25" customHeight="1" x14ac:dyDescent="0.25">
      <c r="A26" s="3" t="s">
        <v>22</v>
      </c>
      <c r="B26" s="229" t="s">
        <v>23</v>
      </c>
      <c r="C26" s="231"/>
      <c r="D26" s="6"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4.25" customHeight="1" x14ac:dyDescent="0.25">
      <c r="A27" s="232" t="s">
        <v>24</v>
      </c>
      <c r="B27" s="233"/>
      <c r="C27" s="231"/>
      <c r="D27" s="9">
        <f>SUM(D20:D26)</f>
        <v>2799.2574999999997</v>
      </c>
      <c r="E27" s="1"/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4.2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4.25" customHeight="1" x14ac:dyDescent="0.25">
      <c r="A29" s="2" t="s">
        <v>25</v>
      </c>
      <c r="B29" s="1"/>
      <c r="C29" s="1"/>
      <c r="D29" s="1"/>
      <c r="E29" s="1"/>
      <c r="F29" s="1"/>
      <c r="G29" s="1"/>
      <c r="H29" s="1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4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4.25" customHeight="1" x14ac:dyDescent="0.25">
      <c r="A31" s="2" t="s">
        <v>26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4.25" customHeight="1" x14ac:dyDescent="0.25">
      <c r="A32" s="5" t="s">
        <v>27</v>
      </c>
      <c r="B32" s="232" t="s">
        <v>28</v>
      </c>
      <c r="C32" s="231"/>
      <c r="D32" s="5" t="s">
        <v>9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4.25" customHeight="1" x14ac:dyDescent="0.25">
      <c r="A33" s="3" t="s">
        <v>10</v>
      </c>
      <c r="B33" s="229" t="s">
        <v>29</v>
      </c>
      <c r="C33" s="231"/>
      <c r="D33" s="6">
        <f>D27/12</f>
        <v>233.2714583333333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4.25" customHeight="1" x14ac:dyDescent="0.25">
      <c r="A34" s="3" t="s">
        <v>12</v>
      </c>
      <c r="B34" s="229" t="s">
        <v>30</v>
      </c>
      <c r="C34" s="231"/>
      <c r="D34" s="6">
        <f>D27*(1+1/3)/12</f>
        <v>311.02861111111105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4.25" customHeight="1" x14ac:dyDescent="0.25">
      <c r="A35" s="232" t="s">
        <v>24</v>
      </c>
      <c r="B35" s="233"/>
      <c r="C35" s="231"/>
      <c r="D35" s="9">
        <f>SUM(D33:D34)</f>
        <v>544.30006944444438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4.2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4.25" customHeight="1" x14ac:dyDescent="0.25">
      <c r="A37" s="2" t="s">
        <v>31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4.25" customHeight="1" x14ac:dyDescent="0.25">
      <c r="A38" s="5" t="s">
        <v>32</v>
      </c>
      <c r="B38" s="5" t="s">
        <v>33</v>
      </c>
      <c r="C38" s="11" t="s">
        <v>34</v>
      </c>
      <c r="D38" s="5" t="s">
        <v>9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14.25" customHeight="1" x14ac:dyDescent="0.25">
      <c r="A39" s="3" t="s">
        <v>10</v>
      </c>
      <c r="B39" s="4" t="s">
        <v>35</v>
      </c>
      <c r="C39" s="12">
        <v>0</v>
      </c>
      <c r="D39" s="6">
        <f t="shared" ref="D39:D46" si="0">(D$27+D$35)*C39%</f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4.25" customHeight="1" x14ac:dyDescent="0.25">
      <c r="A40" s="3" t="s">
        <v>12</v>
      </c>
      <c r="B40" s="4" t="s">
        <v>36</v>
      </c>
      <c r="C40" s="12">
        <v>2.5</v>
      </c>
      <c r="D40" s="6">
        <f t="shared" si="0"/>
        <v>83.588939236111116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4.25" customHeight="1" x14ac:dyDescent="0.25">
      <c r="A41" s="3" t="s">
        <v>14</v>
      </c>
      <c r="B41" s="4" t="s">
        <v>37</v>
      </c>
      <c r="C41" s="12">
        <f>3*2</f>
        <v>6</v>
      </c>
      <c r="D41" s="6">
        <f t="shared" si="0"/>
        <v>200.61345416666666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4.25" customHeight="1" x14ac:dyDescent="0.25">
      <c r="A42" s="3" t="s">
        <v>16</v>
      </c>
      <c r="B42" s="4" t="s">
        <v>38</v>
      </c>
      <c r="C42" s="12">
        <v>1.5</v>
      </c>
      <c r="D42" s="6">
        <f t="shared" si="0"/>
        <v>50.153363541666664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4.25" customHeight="1" x14ac:dyDescent="0.25">
      <c r="A43" s="3" t="s">
        <v>18</v>
      </c>
      <c r="B43" s="4" t="s">
        <v>39</v>
      </c>
      <c r="C43" s="12">
        <v>1</v>
      </c>
      <c r="D43" s="6">
        <f t="shared" si="0"/>
        <v>33.435575694444445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4.25" customHeight="1" x14ac:dyDescent="0.25">
      <c r="A44" s="3" t="s">
        <v>20</v>
      </c>
      <c r="B44" s="4" t="s">
        <v>40</v>
      </c>
      <c r="C44" s="12">
        <v>0.6</v>
      </c>
      <c r="D44" s="6">
        <f t="shared" si="0"/>
        <v>20.061345416666665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4.25" customHeight="1" x14ac:dyDescent="0.25">
      <c r="A45" s="3" t="s">
        <v>22</v>
      </c>
      <c r="B45" s="4" t="s">
        <v>41</v>
      </c>
      <c r="C45" s="12">
        <v>0.2</v>
      </c>
      <c r="D45" s="6">
        <f t="shared" si="0"/>
        <v>6.6871151388888883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4.25" customHeight="1" x14ac:dyDescent="0.25">
      <c r="A46" s="3" t="s">
        <v>42</v>
      </c>
      <c r="B46" s="4" t="s">
        <v>43</v>
      </c>
      <c r="C46" s="12">
        <v>8</v>
      </c>
      <c r="D46" s="6">
        <f t="shared" si="0"/>
        <v>267.48460555555556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4.25" customHeight="1" x14ac:dyDescent="0.25">
      <c r="A47" s="232" t="s">
        <v>24</v>
      </c>
      <c r="B47" s="231"/>
      <c r="C47" s="13">
        <f t="shared" ref="C47:D47" si="1">SUM(C39:C46)</f>
        <v>19.799999999999997</v>
      </c>
      <c r="D47" s="13">
        <f t="shared" si="1"/>
        <v>662.02439875000005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4.2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4.25" customHeight="1" x14ac:dyDescent="0.25">
      <c r="A49" s="2" t="s">
        <v>44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4.25" customHeight="1" x14ac:dyDescent="0.25">
      <c r="A50" s="5" t="s">
        <v>45</v>
      </c>
      <c r="B50" s="232" t="s">
        <v>46</v>
      </c>
      <c r="C50" s="231"/>
      <c r="D50" s="5" t="s">
        <v>9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14.25" customHeight="1" x14ac:dyDescent="0.25">
      <c r="A51" s="3" t="s">
        <v>10</v>
      </c>
      <c r="B51" s="229" t="s">
        <v>47</v>
      </c>
      <c r="C51" s="231"/>
      <c r="D51" s="6">
        <f>D13*2*D15-6%*D20</f>
        <v>101.80350000000001</v>
      </c>
      <c r="E51" s="25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4.25" customHeight="1" x14ac:dyDescent="0.25">
      <c r="A52" s="3" t="s">
        <v>12</v>
      </c>
      <c r="B52" s="229" t="s">
        <v>48</v>
      </c>
      <c r="C52" s="231"/>
      <c r="D52" s="6">
        <f>D14*D15*0.91+D16*D15</f>
        <v>438.31410000000005</v>
      </c>
      <c r="E52" s="25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4.25" customHeight="1" x14ac:dyDescent="0.25">
      <c r="A53" s="3" t="s">
        <v>14</v>
      </c>
      <c r="B53" s="229" t="s">
        <v>49</v>
      </c>
      <c r="C53" s="231"/>
      <c r="D53" s="6"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4.25" customHeight="1" x14ac:dyDescent="0.25">
      <c r="A54" s="3" t="s">
        <v>16</v>
      </c>
      <c r="B54" s="229" t="s">
        <v>50</v>
      </c>
      <c r="C54" s="231"/>
      <c r="D54" s="6"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4.25" customHeight="1" x14ac:dyDescent="0.25">
      <c r="A55" s="232" t="s">
        <v>24</v>
      </c>
      <c r="B55" s="233"/>
      <c r="C55" s="231"/>
      <c r="D55" s="9">
        <f>SUM(D51:D54)</f>
        <v>540.11760000000004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4.2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4.25" customHeight="1" x14ac:dyDescent="0.25">
      <c r="A57" s="2" t="s">
        <v>51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4.25" customHeight="1" x14ac:dyDescent="0.25">
      <c r="A58" s="5">
        <v>2</v>
      </c>
      <c r="B58" s="232" t="s">
        <v>52</v>
      </c>
      <c r="C58" s="231"/>
      <c r="D58" s="5" t="s">
        <v>9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4.25" customHeight="1" x14ac:dyDescent="0.25">
      <c r="A59" s="3" t="s">
        <v>27</v>
      </c>
      <c r="B59" s="229" t="s">
        <v>28</v>
      </c>
      <c r="C59" s="231"/>
      <c r="D59" s="6">
        <f>D35</f>
        <v>544.30006944444438</v>
      </c>
      <c r="E59" s="14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4.25" customHeight="1" x14ac:dyDescent="0.25">
      <c r="A60" s="3" t="s">
        <v>32</v>
      </c>
      <c r="B60" s="229" t="s">
        <v>33</v>
      </c>
      <c r="C60" s="231"/>
      <c r="D60" s="6">
        <f>D47</f>
        <v>662.02439875000005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4.25" customHeight="1" x14ac:dyDescent="0.25">
      <c r="A61" s="3" t="s">
        <v>45</v>
      </c>
      <c r="B61" s="229" t="s">
        <v>46</v>
      </c>
      <c r="C61" s="231"/>
      <c r="D61" s="6">
        <f>D55</f>
        <v>540.11760000000004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4.25" customHeight="1" x14ac:dyDescent="0.25">
      <c r="A62" s="232" t="s">
        <v>24</v>
      </c>
      <c r="B62" s="233"/>
      <c r="C62" s="231"/>
      <c r="D62" s="9">
        <f>SUM(D59:D61)</f>
        <v>1746.4420681944443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4.2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4.25" customHeight="1" x14ac:dyDescent="0.25">
      <c r="A64" s="2" t="s">
        <v>53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4.25" customHeight="1" x14ac:dyDescent="0.25">
      <c r="A65" s="5">
        <v>3</v>
      </c>
      <c r="B65" s="232" t="s">
        <v>54</v>
      </c>
      <c r="C65" s="234"/>
      <c r="D65" s="5" t="s">
        <v>9</v>
      </c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4.25" customHeight="1" x14ac:dyDescent="0.25">
      <c r="A66" s="3" t="s">
        <v>10</v>
      </c>
      <c r="B66" s="154" t="s">
        <v>55</v>
      </c>
      <c r="C66" s="156">
        <v>0.1</v>
      </c>
      <c r="D66" s="162">
        <f>C66*(D27+D35)/12</f>
        <v>27.862979745370371</v>
      </c>
      <c r="E66" s="10"/>
      <c r="F66" s="10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4.25" customHeight="1" x14ac:dyDescent="0.25">
      <c r="A67" s="3" t="s">
        <v>12</v>
      </c>
      <c r="B67" s="229" t="s">
        <v>56</v>
      </c>
      <c r="C67" s="228"/>
      <c r="D67" s="15">
        <f>8%*D66</f>
        <v>2.2290383796296296</v>
      </c>
      <c r="E67" s="10"/>
      <c r="F67" s="10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4.25" customHeight="1" x14ac:dyDescent="0.25">
      <c r="A68" s="3" t="s">
        <v>14</v>
      </c>
      <c r="B68" s="229" t="s">
        <v>57</v>
      </c>
      <c r="C68" s="236"/>
      <c r="D68" s="15">
        <f>C66*40%*D46</f>
        <v>10.699384222222225</v>
      </c>
      <c r="E68" s="10"/>
      <c r="F68" s="10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4.25" customHeight="1" x14ac:dyDescent="0.25">
      <c r="A69" s="3" t="s">
        <v>16</v>
      </c>
      <c r="B69" s="154" t="s">
        <v>58</v>
      </c>
      <c r="C69" s="156">
        <f>1-C66</f>
        <v>0.9</v>
      </c>
      <c r="D69" s="162">
        <f>C69*7/30/12*(D27+D35)</f>
        <v>58.51225746527777</v>
      </c>
      <c r="E69" s="10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4.25" customHeight="1" x14ac:dyDescent="0.25">
      <c r="A70" s="3" t="s">
        <v>18</v>
      </c>
      <c r="B70" s="229" t="s">
        <v>59</v>
      </c>
      <c r="C70" s="228"/>
      <c r="D70" s="15">
        <f>C47%*D69</f>
        <v>11.585426978124998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4.25" customHeight="1" x14ac:dyDescent="0.25">
      <c r="A71" s="3" t="s">
        <v>20</v>
      </c>
      <c r="B71" s="229" t="s">
        <v>60</v>
      </c>
      <c r="C71" s="230"/>
      <c r="D71" s="15">
        <f>C69*40%*D46</f>
        <v>96.29445800000002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4.25" customHeight="1" x14ac:dyDescent="0.25">
      <c r="A72" s="232" t="s">
        <v>24</v>
      </c>
      <c r="B72" s="233"/>
      <c r="C72" s="231"/>
      <c r="D72" s="16">
        <f>SUM(D66:D71)</f>
        <v>207.18354479062504</v>
      </c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14.25" customHeight="1" x14ac:dyDescent="0.25">
      <c r="A73" s="1"/>
      <c r="B73" s="1"/>
      <c r="C73" s="1"/>
      <c r="D73" s="17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4.25" customHeight="1" x14ac:dyDescent="0.25">
      <c r="A74" s="2" t="s">
        <v>61</v>
      </c>
      <c r="B74" s="2"/>
      <c r="C74" s="2"/>
      <c r="D74" s="23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4.25" customHeight="1" x14ac:dyDescent="0.25">
      <c r="A75" s="1"/>
      <c r="B75" s="1"/>
      <c r="C75" s="1"/>
      <c r="D75" s="17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4.25" customHeight="1" x14ac:dyDescent="0.25">
      <c r="A76" s="2" t="s">
        <v>62</v>
      </c>
      <c r="B76" s="2"/>
      <c r="C76" s="2"/>
      <c r="D76" s="23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4.25" customHeight="1" x14ac:dyDescent="0.25">
      <c r="A77" s="5" t="s">
        <v>63</v>
      </c>
      <c r="B77" s="232" t="s">
        <v>64</v>
      </c>
      <c r="C77" s="231"/>
      <c r="D77" s="5" t="s">
        <v>9</v>
      </c>
      <c r="E77" s="2"/>
      <c r="F77" s="2"/>
      <c r="G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4.25" customHeight="1" x14ac:dyDescent="0.25">
      <c r="A78" s="3" t="s">
        <v>10</v>
      </c>
      <c r="B78" s="229" t="s">
        <v>65</v>
      </c>
      <c r="C78" s="231"/>
      <c r="D78" s="15">
        <v>0</v>
      </c>
      <c r="E78" s="1"/>
      <c r="F78" s="1"/>
      <c r="G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4.25" customHeight="1" x14ac:dyDescent="0.25">
      <c r="A79" s="3" t="s">
        <v>12</v>
      </c>
      <c r="B79" s="229" t="s">
        <v>945</v>
      </c>
      <c r="C79" s="231"/>
      <c r="D79" s="15">
        <f>(D27+D62+D72)/D15*'Estimativa reposição ausências'!F17/12</f>
        <v>172.33657678308722</v>
      </c>
      <c r="E79" s="1"/>
      <c r="F79" s="1"/>
      <c r="G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4.25" customHeight="1" x14ac:dyDescent="0.25">
      <c r="A80" s="232" t="s">
        <v>24</v>
      </c>
      <c r="B80" s="233"/>
      <c r="C80" s="231"/>
      <c r="D80" s="16">
        <f>SUM(D78:D79)</f>
        <v>172.33657678308722</v>
      </c>
      <c r="E80" s="2"/>
      <c r="F80" s="2"/>
      <c r="G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4.25" customHeight="1" x14ac:dyDescent="0.25">
      <c r="A81" s="1"/>
      <c r="B81" s="1"/>
      <c r="C81" s="1"/>
      <c r="D81" s="17"/>
      <c r="E81" s="1"/>
      <c r="F81" s="1"/>
      <c r="G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4.25" customHeight="1" x14ac:dyDescent="0.25">
      <c r="A82" s="2" t="s">
        <v>66</v>
      </c>
      <c r="B82" s="2"/>
      <c r="C82" s="2"/>
      <c r="D82" s="23"/>
      <c r="E82" s="2"/>
      <c r="F82" s="2"/>
      <c r="G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4.25" customHeight="1" x14ac:dyDescent="0.25">
      <c r="A83" s="5" t="s">
        <v>67</v>
      </c>
      <c r="B83" s="232" t="s">
        <v>68</v>
      </c>
      <c r="C83" s="231"/>
      <c r="D83" s="5" t="s">
        <v>9</v>
      </c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4.25" customHeight="1" x14ac:dyDescent="0.25">
      <c r="A84" s="3" t="s">
        <v>10</v>
      </c>
      <c r="B84" s="229" t="s">
        <v>69</v>
      </c>
      <c r="C84" s="231"/>
      <c r="D84" s="6"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4.25" customHeight="1" x14ac:dyDescent="0.25">
      <c r="A85" s="232" t="s">
        <v>24</v>
      </c>
      <c r="B85" s="233"/>
      <c r="C85" s="231"/>
      <c r="D85" s="9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4.2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4.25" customHeight="1" x14ac:dyDescent="0.25">
      <c r="A87" s="2" t="s">
        <v>70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14.25" customHeight="1" x14ac:dyDescent="0.25">
      <c r="A88" s="5">
        <v>4</v>
      </c>
      <c r="B88" s="232" t="s">
        <v>71</v>
      </c>
      <c r="C88" s="231"/>
      <c r="D88" s="5" t="s">
        <v>9</v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14.25" customHeight="1" x14ac:dyDescent="0.25">
      <c r="A89" s="3" t="s">
        <v>63</v>
      </c>
      <c r="B89" s="229" t="s">
        <v>72</v>
      </c>
      <c r="C89" s="231"/>
      <c r="D89" s="18">
        <f>D79</f>
        <v>172.33657678308722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4.25" customHeight="1" x14ac:dyDescent="0.25">
      <c r="A90" s="3" t="s">
        <v>67</v>
      </c>
      <c r="B90" s="229" t="s">
        <v>73</v>
      </c>
      <c r="C90" s="231"/>
      <c r="D90" s="6">
        <f>D84</f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4.25" customHeight="1" x14ac:dyDescent="0.25">
      <c r="A91" s="232" t="s">
        <v>24</v>
      </c>
      <c r="B91" s="233"/>
      <c r="C91" s="231"/>
      <c r="D91" s="19">
        <f>SUM(D89:D90)</f>
        <v>172.33657678308722</v>
      </c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4.2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4.25" customHeight="1" x14ac:dyDescent="0.25">
      <c r="A93" s="2" t="s">
        <v>74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14.25" customHeight="1" x14ac:dyDescent="0.25">
      <c r="A94" s="5">
        <v>5</v>
      </c>
      <c r="B94" s="232" t="s">
        <v>75</v>
      </c>
      <c r="C94" s="231"/>
      <c r="D94" s="5" t="s">
        <v>9</v>
      </c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4.25" customHeight="1" x14ac:dyDescent="0.25">
      <c r="A95" s="3" t="s">
        <v>10</v>
      </c>
      <c r="B95" s="229" t="s">
        <v>76</v>
      </c>
      <c r="C95" s="231"/>
      <c r="D95" s="6">
        <f>'UNIFORME E EPI'!F13+'UNIFORME E EPI'!F21</f>
        <v>166.51499999999999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4.25" customHeight="1" x14ac:dyDescent="0.25">
      <c r="A96" s="3" t="s">
        <v>12</v>
      </c>
      <c r="B96" s="240" t="s">
        <v>122</v>
      </c>
      <c r="C96" s="231"/>
      <c r="D96" s="6">
        <f>FERRAMENTAS!H317</f>
        <v>44.23447988505751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4.25" customHeight="1" x14ac:dyDescent="0.25">
      <c r="A97" s="3" t="s">
        <v>14</v>
      </c>
      <c r="B97" s="229" t="s">
        <v>91</v>
      </c>
      <c r="C97" s="231"/>
      <c r="D97" s="6"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4.25" customHeight="1" x14ac:dyDescent="0.25">
      <c r="A98" s="3" t="s">
        <v>16</v>
      </c>
      <c r="B98" s="229" t="s">
        <v>92</v>
      </c>
      <c r="C98" s="231"/>
      <c r="D98" s="6"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4.25" customHeight="1" x14ac:dyDescent="0.25">
      <c r="A99" s="232" t="s">
        <v>24</v>
      </c>
      <c r="B99" s="233"/>
      <c r="C99" s="231"/>
      <c r="D99" s="19">
        <f>SUM(D95:D98)</f>
        <v>210.7494798850575</v>
      </c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4.25" customHeight="1" x14ac:dyDescent="0.25">
      <c r="A100" s="23"/>
      <c r="B100" s="23"/>
      <c r="C100" s="23"/>
      <c r="D100" s="20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4.25" customHeight="1" x14ac:dyDescent="0.25">
      <c r="A101" s="232" t="s">
        <v>78</v>
      </c>
      <c r="B101" s="233"/>
      <c r="C101" s="231"/>
      <c r="D101" s="9">
        <f>D27+D62+D72+D91+D99</f>
        <v>5135.9691696532145</v>
      </c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4.2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4.25" customHeight="1" x14ac:dyDescent="0.25">
      <c r="A103" s="2" t="s">
        <v>79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4.25" customHeight="1" x14ac:dyDescent="0.25">
      <c r="A104" s="5">
        <v>6</v>
      </c>
      <c r="B104" s="5" t="s">
        <v>80</v>
      </c>
      <c r="C104" s="11" t="s">
        <v>34</v>
      </c>
      <c r="D104" s="5" t="s">
        <v>9</v>
      </c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4.25" customHeight="1" x14ac:dyDescent="0.25">
      <c r="A105" s="3" t="s">
        <v>10</v>
      </c>
      <c r="B105" s="4" t="s">
        <v>81</v>
      </c>
      <c r="C105" s="21">
        <f>'COMPOSIÇÃO BDI'!D5</f>
        <v>6.0699999999999994</v>
      </c>
      <c r="D105" s="22">
        <f>D101*C105%</f>
        <v>311.75332859795009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4.25" customHeight="1" x14ac:dyDescent="0.25">
      <c r="A106" s="3" t="s">
        <v>12</v>
      </c>
      <c r="B106" s="4" t="s">
        <v>82</v>
      </c>
      <c r="C106" s="21">
        <f>'COMPOSIÇÃO BDI'!D9</f>
        <v>7.4</v>
      </c>
      <c r="D106" s="22">
        <f>(D101+D105)*C106%</f>
        <v>403.13146487058623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4.25" customHeight="1" x14ac:dyDescent="0.25">
      <c r="A107" s="3" t="s">
        <v>14</v>
      </c>
      <c r="B107" s="4" t="s">
        <v>83</v>
      </c>
      <c r="C107" s="21">
        <f>SUM(C108:C111)</f>
        <v>10.15</v>
      </c>
      <c r="D107" s="22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4.25" customHeight="1" x14ac:dyDescent="0.25">
      <c r="A108" s="4"/>
      <c r="B108" s="4" t="s">
        <v>84</v>
      </c>
      <c r="C108" s="21">
        <f>'COMPOSIÇÃO BDI'!D14</f>
        <v>2</v>
      </c>
      <c r="D108" s="22">
        <f>(D101+D$105+D$106)/(1-C$107%)*C108%</f>
        <v>130.23603701996109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4.25" customHeight="1" x14ac:dyDescent="0.25">
      <c r="A109" s="4"/>
      <c r="B109" s="37" t="s">
        <v>85</v>
      </c>
      <c r="C109" s="21">
        <f>'COMPOSIÇÃO BDI'!D13</f>
        <v>3</v>
      </c>
      <c r="D109" s="22">
        <f>(D101+D$105+D$106)/(1-C$107%)*C109%</f>
        <v>195.3540555299416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4.25" customHeight="1" x14ac:dyDescent="0.25">
      <c r="A110" s="4"/>
      <c r="B110" s="37" t="s">
        <v>163</v>
      </c>
      <c r="C110" s="21">
        <f>'COMPOSIÇÃO BDI'!D15</f>
        <v>4.5</v>
      </c>
      <c r="D110" s="22">
        <f>(D101+D$105+D$106)/(1-C$107%)*C110%</f>
        <v>293.03108329491243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4.25" customHeight="1" x14ac:dyDescent="0.25">
      <c r="A111" s="4"/>
      <c r="B111" s="4" t="s">
        <v>86</v>
      </c>
      <c r="C111" s="21">
        <f>'COMPOSIÇÃO BDI'!D12</f>
        <v>0.65</v>
      </c>
      <c r="D111" s="22">
        <f>(D101+D$105+D$106)/(1-C$107%)*C111%</f>
        <v>42.326712031487354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4.25" customHeight="1" x14ac:dyDescent="0.25">
      <c r="A112" s="232" t="s">
        <v>24</v>
      </c>
      <c r="B112" s="231"/>
      <c r="C112" s="11"/>
      <c r="D112" s="9">
        <f>SUM(D105:D111)</f>
        <v>1375.8326813448389</v>
      </c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5" ht="14.2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5" ht="14.25" customHeight="1" x14ac:dyDescent="0.25">
      <c r="A114" s="2" t="s">
        <v>87</v>
      </c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5" ht="14.25" customHeight="1" x14ac:dyDescent="0.25">
      <c r="A115" s="11"/>
      <c r="B115" s="232" t="s">
        <v>88</v>
      </c>
      <c r="C115" s="231"/>
      <c r="D115" s="5" t="s">
        <v>9</v>
      </c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5" ht="14.25" customHeight="1" x14ac:dyDescent="0.25">
      <c r="A116" s="3" t="s">
        <v>10</v>
      </c>
      <c r="B116" s="229" t="s">
        <v>7</v>
      </c>
      <c r="C116" s="231"/>
      <c r="D116" s="6">
        <f>D27</f>
        <v>2799.2574999999997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5" ht="14.25" customHeight="1" x14ac:dyDescent="0.25">
      <c r="A117" s="3" t="s">
        <v>12</v>
      </c>
      <c r="B117" s="229" t="s">
        <v>25</v>
      </c>
      <c r="C117" s="231"/>
      <c r="D117" s="6">
        <f>D62</f>
        <v>1746.4420681944443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5" ht="14.25" customHeight="1" x14ac:dyDescent="0.25">
      <c r="A118" s="3" t="s">
        <v>14</v>
      </c>
      <c r="B118" s="229" t="s">
        <v>53</v>
      </c>
      <c r="C118" s="231"/>
      <c r="D118" s="6">
        <f>D72</f>
        <v>207.18354479062504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5" ht="14.25" customHeight="1" x14ac:dyDescent="0.25">
      <c r="A119" s="3" t="s">
        <v>16</v>
      </c>
      <c r="B119" s="229" t="s">
        <v>61</v>
      </c>
      <c r="C119" s="231"/>
      <c r="D119" s="6">
        <f>D91</f>
        <v>172.33657678308722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5" ht="14.25" customHeight="1" x14ac:dyDescent="0.25">
      <c r="A120" s="3" t="s">
        <v>18</v>
      </c>
      <c r="B120" s="229" t="s">
        <v>74</v>
      </c>
      <c r="C120" s="231"/>
      <c r="D120" s="6">
        <f>D99</f>
        <v>210.7494798850575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4.25" customHeight="1" x14ac:dyDescent="0.25">
      <c r="A121" s="232" t="s">
        <v>89</v>
      </c>
      <c r="B121" s="233"/>
      <c r="C121" s="231"/>
      <c r="D121" s="9">
        <f>SUM(D116:D120)</f>
        <v>5135.9691696532145</v>
      </c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4.25" customHeight="1" x14ac:dyDescent="0.25">
      <c r="A122" s="3" t="s">
        <v>20</v>
      </c>
      <c r="B122" s="229" t="s">
        <v>79</v>
      </c>
      <c r="C122" s="231"/>
      <c r="D122" s="6">
        <f>D112</f>
        <v>1375.8326813448389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4.25" customHeight="1" x14ac:dyDescent="0.25">
      <c r="A123" s="232" t="s">
        <v>90</v>
      </c>
      <c r="B123" s="233"/>
      <c r="C123" s="231"/>
      <c r="D123" s="9">
        <f>D121+D122</f>
        <v>6511.8018509980539</v>
      </c>
      <c r="E123" s="14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4.2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4.2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4.2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4.2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4.2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4.2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4.2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4.2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4.2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4.2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4.2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4.2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4.2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4.2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4.2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4.2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4.2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4.2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4.2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4.2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4.2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4.2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4.2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4.2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4.2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4.2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4.2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4.2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4.2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4.2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4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4.2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4.2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4.2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4.2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4.2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4.2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4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4.2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4.2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4.2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4.2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4.2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4.2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4.2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4.2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4.2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4.2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4.2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4.2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4.2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4.2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4.2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4.2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4.2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4.2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4.2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4.2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4.2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4.2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4.2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4.2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4.2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4.2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4.2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4.2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4.2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4.2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4.2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4.2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4.2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4.2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4.2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4.2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4.2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4.2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4.2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4.2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4.2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4.2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4.2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4.2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4.2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4.2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4.2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4.2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4.2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4.2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4.2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4.2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4.2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4.2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4.2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4.2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4.2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4.2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4.2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4.2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4.2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4.2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4.2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4.2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4.2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4.2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4.2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4.2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4.2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4.2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4.2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4.2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4.2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4.2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4.2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4.2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4.2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4.2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4.2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4.2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4.2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4.2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4.2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4.2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4.2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4.2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4.2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4.2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4.2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4.2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4.2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4.2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4.2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4.2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4.2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4.2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4.2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4.2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4.2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4.2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4.2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4.2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4.2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4.2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4.2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4.2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4.2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4.2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4.2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4.2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4.2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4.2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4.2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4.2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4.2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4.2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4.2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4.2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4.2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4.2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4.2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4.2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4.2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4.2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4.2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4.2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4.2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4.2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4.2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4.2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4.2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4.2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4.2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4.2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4.2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4.2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4.2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4.2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4.2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4.2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4.2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4.2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4.2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4.2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4.2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4.2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4.2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4.2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4.2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4.2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4.2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4.2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4.2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5.75" customHeight="1" x14ac:dyDescent="0.2"/>
    <row r="324" spans="1:25" ht="15.75" customHeight="1" x14ac:dyDescent="0.2"/>
    <row r="325" spans="1:25" ht="15.75" customHeight="1" x14ac:dyDescent="0.2"/>
    <row r="326" spans="1:25" ht="15.75" customHeight="1" x14ac:dyDescent="0.2"/>
    <row r="327" spans="1:25" ht="15.75" customHeight="1" x14ac:dyDescent="0.2"/>
    <row r="328" spans="1:25" ht="15.75" customHeight="1" x14ac:dyDescent="0.2"/>
    <row r="329" spans="1:25" ht="15.75" customHeight="1" x14ac:dyDescent="0.2"/>
    <row r="330" spans="1:25" ht="15.75" customHeight="1" x14ac:dyDescent="0.2"/>
    <row r="331" spans="1:25" ht="15.75" customHeight="1" x14ac:dyDescent="0.2"/>
    <row r="332" spans="1:25" ht="15.75" customHeight="1" x14ac:dyDescent="0.2"/>
    <row r="333" spans="1:25" ht="15.75" customHeight="1" x14ac:dyDescent="0.2"/>
    <row r="334" spans="1:25" ht="15.75" customHeight="1" x14ac:dyDescent="0.2"/>
    <row r="335" spans="1:25" ht="15.75" customHeight="1" x14ac:dyDescent="0.2"/>
    <row r="336" spans="1:25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71">
    <mergeCell ref="B120:C120"/>
    <mergeCell ref="A121:C121"/>
    <mergeCell ref="B122:C122"/>
    <mergeCell ref="A123:C123"/>
    <mergeCell ref="A112:B112"/>
    <mergeCell ref="B115:C115"/>
    <mergeCell ref="B116:C116"/>
    <mergeCell ref="B117:C117"/>
    <mergeCell ref="B118:C118"/>
    <mergeCell ref="B119:C119"/>
    <mergeCell ref="B67:C67"/>
    <mergeCell ref="B68:C68"/>
    <mergeCell ref="B70:C70"/>
    <mergeCell ref="B71:C71"/>
    <mergeCell ref="A101:C101"/>
    <mergeCell ref="A85:C85"/>
    <mergeCell ref="B88:C88"/>
    <mergeCell ref="B89:C89"/>
    <mergeCell ref="B90:C90"/>
    <mergeCell ref="A91:C91"/>
    <mergeCell ref="B94:C94"/>
    <mergeCell ref="B95:C95"/>
    <mergeCell ref="B96:C96"/>
    <mergeCell ref="B97:C97"/>
    <mergeCell ref="B98:C98"/>
    <mergeCell ref="A99:C99"/>
    <mergeCell ref="B84:C84"/>
    <mergeCell ref="A72:C72"/>
    <mergeCell ref="B77:C77"/>
    <mergeCell ref="B78:C78"/>
    <mergeCell ref="B79:C79"/>
    <mergeCell ref="A80:C80"/>
    <mergeCell ref="B83:C83"/>
    <mergeCell ref="B59:C59"/>
    <mergeCell ref="B60:C60"/>
    <mergeCell ref="B61:C61"/>
    <mergeCell ref="A62:C62"/>
    <mergeCell ref="B65:C65"/>
    <mergeCell ref="B52:C52"/>
    <mergeCell ref="B53:C53"/>
    <mergeCell ref="B54:C54"/>
    <mergeCell ref="A55:C55"/>
    <mergeCell ref="B58:C58"/>
    <mergeCell ref="B9:C9"/>
    <mergeCell ref="B10:C10"/>
    <mergeCell ref="B11:C11"/>
    <mergeCell ref="B19:C19"/>
    <mergeCell ref="B20:C20"/>
    <mergeCell ref="B12:C12"/>
    <mergeCell ref="B13:C13"/>
    <mergeCell ref="B14:C14"/>
    <mergeCell ref="B15:C15"/>
    <mergeCell ref="B16:C16"/>
    <mergeCell ref="A1:D1"/>
    <mergeCell ref="A5:D5"/>
    <mergeCell ref="B6:C6"/>
    <mergeCell ref="B7:C7"/>
    <mergeCell ref="B8:C8"/>
    <mergeCell ref="B22:C22"/>
    <mergeCell ref="B51:C51"/>
    <mergeCell ref="B23:C23"/>
    <mergeCell ref="B24:C24"/>
    <mergeCell ref="B25:C25"/>
    <mergeCell ref="B26:C26"/>
    <mergeCell ref="A27:C27"/>
    <mergeCell ref="B32:C32"/>
    <mergeCell ref="B33:C33"/>
    <mergeCell ref="B34:C34"/>
    <mergeCell ref="A35:C35"/>
    <mergeCell ref="A47:B47"/>
    <mergeCell ref="B50:C50"/>
  </mergeCells>
  <pageMargins left="0.511811024" right="0.511811024" top="0.78740157499999996" bottom="0.78740157499999996" header="0" footer="0"/>
  <pageSetup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001"/>
  <sheetViews>
    <sheetView workbookViewId="0">
      <selection activeCell="G26" sqref="G26"/>
    </sheetView>
  </sheetViews>
  <sheetFormatPr defaultColWidth="12.625" defaultRowHeight="15" customHeight="1" x14ac:dyDescent="0.2"/>
  <cols>
    <col min="1" max="1" width="3.75" style="24" customWidth="1"/>
    <col min="2" max="2" width="54.25" style="24" customWidth="1"/>
    <col min="3" max="3" width="8.625" style="24" customWidth="1"/>
    <col min="4" max="4" width="22.5" style="24" customWidth="1"/>
    <col min="5" max="25" width="8" style="24" customWidth="1"/>
    <col min="26" max="16384" width="12.625" style="24"/>
  </cols>
  <sheetData>
    <row r="1" spans="1:24" ht="14.25" customHeight="1" x14ac:dyDescent="0.25">
      <c r="A1" s="237" t="s">
        <v>0</v>
      </c>
      <c r="B1" s="238"/>
      <c r="C1" s="238"/>
      <c r="D1" s="23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4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4.25" customHeight="1" x14ac:dyDescent="0.25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4.25" customHeight="1" x14ac:dyDescent="0.2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4.25" customHeight="1" x14ac:dyDescent="0.25">
      <c r="A5" s="239" t="s">
        <v>2</v>
      </c>
      <c r="B5" s="238"/>
      <c r="C5" s="238"/>
      <c r="D5" s="23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47.25" x14ac:dyDescent="0.25">
      <c r="A6" s="3">
        <v>1</v>
      </c>
      <c r="B6" s="240" t="s">
        <v>116</v>
      </c>
      <c r="C6" s="231"/>
      <c r="D6" s="40" t="s">
        <v>1087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4.25" customHeight="1" x14ac:dyDescent="0.25">
      <c r="A7" s="3">
        <v>2</v>
      </c>
      <c r="B7" s="229" t="s">
        <v>3</v>
      </c>
      <c r="C7" s="231"/>
      <c r="D7" s="37" t="s">
        <v>134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4.25" customHeight="1" x14ac:dyDescent="0.25">
      <c r="A8" s="3">
        <v>3</v>
      </c>
      <c r="B8" s="229" t="s">
        <v>4</v>
      </c>
      <c r="C8" s="231"/>
      <c r="D8" s="38">
        <v>1804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4.25" customHeight="1" x14ac:dyDescent="0.25">
      <c r="A9" s="3">
        <v>4</v>
      </c>
      <c r="B9" s="229" t="s">
        <v>5</v>
      </c>
      <c r="C9" s="231"/>
      <c r="D9" s="37" t="s">
        <v>958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4.25" customHeight="1" x14ac:dyDescent="0.25">
      <c r="A10" s="3">
        <v>5</v>
      </c>
      <c r="B10" s="229" t="s">
        <v>6</v>
      </c>
      <c r="C10" s="231"/>
      <c r="D10" s="39">
        <v>44317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4.25" customHeight="1" x14ac:dyDescent="0.25">
      <c r="A11" s="3">
        <v>6</v>
      </c>
      <c r="B11" s="240" t="s">
        <v>118</v>
      </c>
      <c r="C11" s="231"/>
      <c r="D11" s="41">
        <v>7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s="133" customFormat="1" ht="14.25" customHeight="1" x14ac:dyDescent="0.25">
      <c r="A12" s="3">
        <v>7</v>
      </c>
      <c r="B12" s="240" t="s">
        <v>125</v>
      </c>
      <c r="C12" s="231"/>
      <c r="D12" s="38">
        <v>1100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s="143" customFormat="1" ht="14.25" customHeight="1" x14ac:dyDescent="0.25">
      <c r="A13" s="150">
        <v>8</v>
      </c>
      <c r="B13" s="243" t="s">
        <v>951</v>
      </c>
      <c r="C13" s="243"/>
      <c r="D13" s="151">
        <v>5.5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s="143" customFormat="1" ht="14.25" customHeight="1" x14ac:dyDescent="0.25">
      <c r="A14" s="150">
        <v>8</v>
      </c>
      <c r="B14" s="243" t="s">
        <v>949</v>
      </c>
      <c r="C14" s="243"/>
      <c r="D14" s="151">
        <v>18.309999999999999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s="143" customFormat="1" ht="14.25" customHeight="1" x14ac:dyDescent="0.25">
      <c r="A15" s="150">
        <v>9</v>
      </c>
      <c r="B15" s="243" t="s">
        <v>950</v>
      </c>
      <c r="C15" s="243"/>
      <c r="D15" s="153">
        <v>21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s="143" customFormat="1" ht="14.25" customHeight="1" x14ac:dyDescent="0.25">
      <c r="A16" s="150">
        <v>10</v>
      </c>
      <c r="B16" s="243" t="s">
        <v>959</v>
      </c>
      <c r="C16" s="243"/>
      <c r="D16" s="153">
        <v>4.21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4.2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4.25" customHeight="1" x14ac:dyDescent="0.25">
      <c r="A18" s="2" t="s">
        <v>7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4.25" customHeight="1" x14ac:dyDescent="0.25">
      <c r="A19" s="5">
        <v>1</v>
      </c>
      <c r="B19" s="232" t="s">
        <v>8</v>
      </c>
      <c r="C19" s="231"/>
      <c r="D19" s="5" t="s">
        <v>9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4.25" customHeight="1" x14ac:dyDescent="0.25">
      <c r="A20" s="3" t="s">
        <v>10</v>
      </c>
      <c r="B20" s="229" t="s">
        <v>11</v>
      </c>
      <c r="C20" s="234"/>
      <c r="D20" s="6">
        <f>D8</f>
        <v>1804</v>
      </c>
      <c r="E20" s="25"/>
      <c r="F20" s="1"/>
      <c r="G20" s="7"/>
      <c r="H20" s="7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4.25" customHeight="1" x14ac:dyDescent="0.25">
      <c r="A21" s="3" t="s">
        <v>12</v>
      </c>
      <c r="B21" s="154" t="s">
        <v>13</v>
      </c>
      <c r="C21" s="158">
        <v>0.3</v>
      </c>
      <c r="D21" s="155">
        <f>C21*D20</f>
        <v>541.19999999999993</v>
      </c>
      <c r="E21" s="1"/>
      <c r="F21" s="1"/>
      <c r="G21" s="7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4.25" customHeight="1" x14ac:dyDescent="0.25">
      <c r="A22" s="3" t="s">
        <v>14</v>
      </c>
      <c r="B22" s="229" t="s">
        <v>15</v>
      </c>
      <c r="C22" s="244"/>
      <c r="D22" s="6">
        <v>0</v>
      </c>
      <c r="E22" s="1"/>
      <c r="F22" s="1"/>
      <c r="G22" s="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4.25" customHeight="1" x14ac:dyDescent="0.25">
      <c r="A23" s="3" t="s">
        <v>16</v>
      </c>
      <c r="B23" s="229" t="s">
        <v>17</v>
      </c>
      <c r="C23" s="231"/>
      <c r="D23" s="6"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4.25" customHeight="1" x14ac:dyDescent="0.25">
      <c r="A24" s="3" t="s">
        <v>18</v>
      </c>
      <c r="B24" s="229" t="s">
        <v>19</v>
      </c>
      <c r="C24" s="231"/>
      <c r="D24" s="6"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4.25" customHeight="1" x14ac:dyDescent="0.25">
      <c r="A25" s="3" t="s">
        <v>20</v>
      </c>
      <c r="B25" s="229" t="s">
        <v>21</v>
      </c>
      <c r="C25" s="231"/>
      <c r="D25" s="6"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4.25" customHeight="1" x14ac:dyDescent="0.25">
      <c r="A26" s="3" t="s">
        <v>22</v>
      </c>
      <c r="B26" s="229" t="s">
        <v>23</v>
      </c>
      <c r="C26" s="231"/>
      <c r="D26" s="6"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4.25" customHeight="1" x14ac:dyDescent="0.25">
      <c r="A27" s="232" t="s">
        <v>24</v>
      </c>
      <c r="B27" s="233"/>
      <c r="C27" s="231"/>
      <c r="D27" s="9">
        <f>SUM(D20:D26)</f>
        <v>2345.1999999999998</v>
      </c>
      <c r="E27" s="1"/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4.2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4.25" customHeight="1" x14ac:dyDescent="0.25">
      <c r="A29" s="2" t="s">
        <v>25</v>
      </c>
      <c r="B29" s="1"/>
      <c r="C29" s="1"/>
      <c r="D29" s="1"/>
      <c r="E29" s="1"/>
      <c r="F29" s="1"/>
      <c r="G29" s="1"/>
      <c r="H29" s="1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4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4.25" customHeight="1" x14ac:dyDescent="0.25">
      <c r="A31" s="2" t="s">
        <v>26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4.25" customHeight="1" x14ac:dyDescent="0.25">
      <c r="A32" s="5" t="s">
        <v>27</v>
      </c>
      <c r="B32" s="232" t="s">
        <v>28</v>
      </c>
      <c r="C32" s="231"/>
      <c r="D32" s="5" t="s">
        <v>9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4.25" customHeight="1" x14ac:dyDescent="0.25">
      <c r="A33" s="3" t="s">
        <v>10</v>
      </c>
      <c r="B33" s="229" t="s">
        <v>29</v>
      </c>
      <c r="C33" s="231"/>
      <c r="D33" s="6">
        <f>D27/12</f>
        <v>195.43333333333331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4.25" customHeight="1" x14ac:dyDescent="0.25">
      <c r="A34" s="3" t="s">
        <v>12</v>
      </c>
      <c r="B34" s="229" t="s">
        <v>30</v>
      </c>
      <c r="C34" s="231"/>
      <c r="D34" s="6">
        <f>D27*(1+1/3)/12</f>
        <v>260.57777777777773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4.25" customHeight="1" x14ac:dyDescent="0.25">
      <c r="A35" s="232" t="s">
        <v>24</v>
      </c>
      <c r="B35" s="233"/>
      <c r="C35" s="231"/>
      <c r="D35" s="9">
        <f>SUM(D33:D34)</f>
        <v>456.01111111111106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4.2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4.25" customHeight="1" x14ac:dyDescent="0.25">
      <c r="A37" s="2" t="s">
        <v>31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4.25" customHeight="1" x14ac:dyDescent="0.25">
      <c r="A38" s="5" t="s">
        <v>32</v>
      </c>
      <c r="B38" s="5" t="s">
        <v>33</v>
      </c>
      <c r="C38" s="11" t="s">
        <v>34</v>
      </c>
      <c r="D38" s="5" t="s">
        <v>9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14.25" customHeight="1" x14ac:dyDescent="0.25">
      <c r="A39" s="3" t="s">
        <v>10</v>
      </c>
      <c r="B39" s="4" t="s">
        <v>35</v>
      </c>
      <c r="C39" s="12">
        <v>0</v>
      </c>
      <c r="D39" s="6">
        <f t="shared" ref="D39:D46" si="0">(D$27+D$35)*C39%</f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4.25" customHeight="1" x14ac:dyDescent="0.25">
      <c r="A40" s="3" t="s">
        <v>12</v>
      </c>
      <c r="B40" s="4" t="s">
        <v>36</v>
      </c>
      <c r="C40" s="12">
        <v>2.5</v>
      </c>
      <c r="D40" s="6">
        <f t="shared" si="0"/>
        <v>70.030277777777769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4.25" customHeight="1" x14ac:dyDescent="0.25">
      <c r="A41" s="3" t="s">
        <v>14</v>
      </c>
      <c r="B41" s="4" t="s">
        <v>37</v>
      </c>
      <c r="C41" s="12">
        <f>3*2</f>
        <v>6</v>
      </c>
      <c r="D41" s="6">
        <f t="shared" si="0"/>
        <v>168.07266666666663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4.25" customHeight="1" x14ac:dyDescent="0.25">
      <c r="A42" s="3" t="s">
        <v>16</v>
      </c>
      <c r="B42" s="4" t="s">
        <v>38</v>
      </c>
      <c r="C42" s="12">
        <v>1.5</v>
      </c>
      <c r="D42" s="6">
        <f t="shared" si="0"/>
        <v>42.018166666666659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4.25" customHeight="1" x14ac:dyDescent="0.25">
      <c r="A43" s="3" t="s">
        <v>18</v>
      </c>
      <c r="B43" s="4" t="s">
        <v>39</v>
      </c>
      <c r="C43" s="12">
        <v>1</v>
      </c>
      <c r="D43" s="6">
        <f t="shared" si="0"/>
        <v>28.012111111111107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4.25" customHeight="1" x14ac:dyDescent="0.25">
      <c r="A44" s="3" t="s">
        <v>20</v>
      </c>
      <c r="B44" s="4" t="s">
        <v>40</v>
      </c>
      <c r="C44" s="12">
        <v>0.6</v>
      </c>
      <c r="D44" s="6">
        <f t="shared" si="0"/>
        <v>16.807266666666663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4.25" customHeight="1" x14ac:dyDescent="0.25">
      <c r="A45" s="3" t="s">
        <v>22</v>
      </c>
      <c r="B45" s="4" t="s">
        <v>41</v>
      </c>
      <c r="C45" s="12">
        <v>0.2</v>
      </c>
      <c r="D45" s="6">
        <f t="shared" si="0"/>
        <v>5.6024222222222217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4.25" customHeight="1" x14ac:dyDescent="0.25">
      <c r="A46" s="3" t="s">
        <v>42</v>
      </c>
      <c r="B46" s="4" t="s">
        <v>43</v>
      </c>
      <c r="C46" s="12">
        <v>8</v>
      </c>
      <c r="D46" s="6">
        <f t="shared" si="0"/>
        <v>224.09688888888886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4.25" customHeight="1" x14ac:dyDescent="0.25">
      <c r="A47" s="232" t="s">
        <v>24</v>
      </c>
      <c r="B47" s="231"/>
      <c r="C47" s="13">
        <f t="shared" ref="C47:D47" si="1">SUM(C39:C46)</f>
        <v>19.799999999999997</v>
      </c>
      <c r="D47" s="13">
        <f t="shared" si="1"/>
        <v>554.63979999999992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4.2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4.25" customHeight="1" x14ac:dyDescent="0.25">
      <c r="A49" s="2" t="s">
        <v>44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4.25" customHeight="1" x14ac:dyDescent="0.25">
      <c r="A50" s="5" t="s">
        <v>45</v>
      </c>
      <c r="B50" s="232" t="s">
        <v>46</v>
      </c>
      <c r="C50" s="231"/>
      <c r="D50" s="5" t="s">
        <v>9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14.25" customHeight="1" x14ac:dyDescent="0.25">
      <c r="A51" s="3" t="s">
        <v>10</v>
      </c>
      <c r="B51" s="229" t="s">
        <v>47</v>
      </c>
      <c r="C51" s="231"/>
      <c r="D51" s="6">
        <f>D13*2*D15-6%*D20</f>
        <v>122.76</v>
      </c>
      <c r="E51" s="25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4.25" customHeight="1" x14ac:dyDescent="0.25">
      <c r="A52" s="3" t="s">
        <v>12</v>
      </c>
      <c r="B52" s="229" t="s">
        <v>48</v>
      </c>
      <c r="C52" s="231"/>
      <c r="D52" s="6">
        <f>D14*D15*0.91+D16*D15</f>
        <v>438.31410000000005</v>
      </c>
      <c r="E52" s="25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4.25" customHeight="1" x14ac:dyDescent="0.25">
      <c r="A53" s="3" t="s">
        <v>14</v>
      </c>
      <c r="B53" s="229" t="s">
        <v>868</v>
      </c>
      <c r="C53" s="231"/>
      <c r="D53" s="6"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4.25" customHeight="1" x14ac:dyDescent="0.25">
      <c r="A54" s="3" t="s">
        <v>16</v>
      </c>
      <c r="B54" s="229" t="s">
        <v>50</v>
      </c>
      <c r="C54" s="231"/>
      <c r="D54" s="6"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4.25" customHeight="1" x14ac:dyDescent="0.25">
      <c r="A55" s="232" t="s">
        <v>24</v>
      </c>
      <c r="B55" s="233"/>
      <c r="C55" s="231"/>
      <c r="D55" s="9">
        <f>SUM(D51:D54)</f>
        <v>561.07410000000004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4.2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4.25" customHeight="1" x14ac:dyDescent="0.25">
      <c r="A57" s="2" t="s">
        <v>51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4.25" customHeight="1" x14ac:dyDescent="0.25">
      <c r="A58" s="5">
        <v>2</v>
      </c>
      <c r="B58" s="232" t="s">
        <v>52</v>
      </c>
      <c r="C58" s="231"/>
      <c r="D58" s="5" t="s">
        <v>9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4.25" customHeight="1" x14ac:dyDescent="0.25">
      <c r="A59" s="3" t="s">
        <v>27</v>
      </c>
      <c r="B59" s="229" t="s">
        <v>28</v>
      </c>
      <c r="C59" s="231"/>
      <c r="D59" s="6">
        <f>D35</f>
        <v>456.01111111111106</v>
      </c>
      <c r="E59" s="14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4.25" customHeight="1" x14ac:dyDescent="0.25">
      <c r="A60" s="3" t="s">
        <v>32</v>
      </c>
      <c r="B60" s="229" t="s">
        <v>33</v>
      </c>
      <c r="C60" s="231"/>
      <c r="D60" s="6">
        <f>D47</f>
        <v>554.63979999999992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4.25" customHeight="1" x14ac:dyDescent="0.25">
      <c r="A61" s="3" t="s">
        <v>45</v>
      </c>
      <c r="B61" s="229" t="s">
        <v>46</v>
      </c>
      <c r="C61" s="231"/>
      <c r="D61" s="6">
        <f>D55</f>
        <v>561.07410000000004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4.25" customHeight="1" x14ac:dyDescent="0.25">
      <c r="A62" s="232" t="s">
        <v>24</v>
      </c>
      <c r="B62" s="233"/>
      <c r="C62" s="231"/>
      <c r="D62" s="9">
        <f>SUM(D59:D61)</f>
        <v>1571.7250111111111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4.2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4.25" customHeight="1" x14ac:dyDescent="0.25">
      <c r="A64" s="2" t="s">
        <v>53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4.25" customHeight="1" x14ac:dyDescent="0.25">
      <c r="A65" s="5">
        <v>3</v>
      </c>
      <c r="B65" s="232" t="s">
        <v>54</v>
      </c>
      <c r="C65" s="234"/>
      <c r="D65" s="5" t="s">
        <v>9</v>
      </c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4.25" customHeight="1" x14ac:dyDescent="0.25">
      <c r="A66" s="3" t="s">
        <v>10</v>
      </c>
      <c r="B66" s="154" t="s">
        <v>55</v>
      </c>
      <c r="C66" s="156">
        <v>0.1</v>
      </c>
      <c r="D66" s="162">
        <f>C66*(D27+D35)/12</f>
        <v>23.343425925925924</v>
      </c>
      <c r="E66" s="10"/>
      <c r="F66" s="10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4.25" customHeight="1" x14ac:dyDescent="0.25">
      <c r="A67" s="3" t="s">
        <v>12</v>
      </c>
      <c r="B67" s="229" t="s">
        <v>56</v>
      </c>
      <c r="C67" s="228"/>
      <c r="D67" s="15">
        <f>8%*D66</f>
        <v>1.8674740740740741</v>
      </c>
      <c r="E67" s="10"/>
      <c r="F67" s="10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4.25" customHeight="1" x14ac:dyDescent="0.25">
      <c r="A68" s="3" t="s">
        <v>14</v>
      </c>
      <c r="B68" s="229" t="s">
        <v>57</v>
      </c>
      <c r="C68" s="236"/>
      <c r="D68" s="15">
        <f>C66*40%*D46</f>
        <v>8.9638755555555552</v>
      </c>
      <c r="E68" s="10"/>
      <c r="F68" s="10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4.25" customHeight="1" x14ac:dyDescent="0.25">
      <c r="A69" s="3" t="s">
        <v>16</v>
      </c>
      <c r="B69" s="154" t="s">
        <v>58</v>
      </c>
      <c r="C69" s="156">
        <f>1-C66</f>
        <v>0.9</v>
      </c>
      <c r="D69" s="162">
        <f>C69*7/30/12*(D27+D35)</f>
        <v>49.021194444444433</v>
      </c>
      <c r="E69" s="10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4.25" customHeight="1" x14ac:dyDescent="0.25">
      <c r="A70" s="3" t="s">
        <v>18</v>
      </c>
      <c r="B70" s="229" t="s">
        <v>59</v>
      </c>
      <c r="C70" s="228"/>
      <c r="D70" s="15">
        <f>C47%*D69</f>
        <v>9.7061964999999972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4.25" customHeight="1" x14ac:dyDescent="0.25">
      <c r="A71" s="3" t="s">
        <v>20</v>
      </c>
      <c r="B71" s="229" t="s">
        <v>60</v>
      </c>
      <c r="C71" s="230"/>
      <c r="D71" s="15">
        <f>C69*40%*D46</f>
        <v>80.674880000000002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4.25" customHeight="1" x14ac:dyDescent="0.25">
      <c r="A72" s="232" t="s">
        <v>24</v>
      </c>
      <c r="B72" s="233"/>
      <c r="C72" s="231"/>
      <c r="D72" s="16">
        <f>SUM(D66:D71)</f>
        <v>173.57704649999999</v>
      </c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14.25" customHeight="1" x14ac:dyDescent="0.25">
      <c r="A73" s="1"/>
      <c r="B73" s="1"/>
      <c r="C73" s="1"/>
      <c r="D73" s="17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4.25" customHeight="1" x14ac:dyDescent="0.25">
      <c r="A74" s="2" t="s">
        <v>61</v>
      </c>
      <c r="B74" s="2"/>
      <c r="C74" s="2"/>
      <c r="D74" s="23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4.25" customHeight="1" x14ac:dyDescent="0.25">
      <c r="A75" s="1"/>
      <c r="B75" s="1"/>
      <c r="C75" s="1"/>
      <c r="D75" s="17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4.25" customHeight="1" x14ac:dyDescent="0.25">
      <c r="A76" s="2" t="s">
        <v>62</v>
      </c>
      <c r="B76" s="2"/>
      <c r="C76" s="2"/>
      <c r="D76" s="23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4.25" customHeight="1" x14ac:dyDescent="0.25">
      <c r="A77" s="5" t="s">
        <v>63</v>
      </c>
      <c r="B77" s="232" t="s">
        <v>64</v>
      </c>
      <c r="C77" s="231"/>
      <c r="D77" s="5" t="s">
        <v>9</v>
      </c>
      <c r="E77" s="2"/>
      <c r="F77" s="2"/>
      <c r="G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4.25" customHeight="1" x14ac:dyDescent="0.25">
      <c r="A78" s="3" t="s">
        <v>10</v>
      </c>
      <c r="B78" s="229" t="s">
        <v>65</v>
      </c>
      <c r="C78" s="231"/>
      <c r="D78" s="15">
        <v>0</v>
      </c>
      <c r="E78" s="1"/>
      <c r="F78" s="1"/>
      <c r="G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4.25" customHeight="1" x14ac:dyDescent="0.25">
      <c r="A79" s="3" t="s">
        <v>12</v>
      </c>
      <c r="B79" s="229" t="s">
        <v>945</v>
      </c>
      <c r="C79" s="231"/>
      <c r="D79" s="15">
        <f>(D27+D62+D72)/D15*'Estimativa reposição ausências'!F17/12</f>
        <v>148.31905291483821</v>
      </c>
      <c r="E79" s="1"/>
      <c r="F79" s="1"/>
      <c r="G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4.25" customHeight="1" x14ac:dyDescent="0.25">
      <c r="A80" s="232" t="s">
        <v>24</v>
      </c>
      <c r="B80" s="233"/>
      <c r="C80" s="231"/>
      <c r="D80" s="16">
        <f>SUM(D78:D79)</f>
        <v>148.31905291483821</v>
      </c>
      <c r="E80" s="2"/>
      <c r="F80" s="2"/>
      <c r="G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4.25" customHeight="1" x14ac:dyDescent="0.25">
      <c r="A81" s="1"/>
      <c r="B81" s="1"/>
      <c r="C81" s="1"/>
      <c r="D81" s="17"/>
      <c r="E81" s="1"/>
      <c r="F81" s="1"/>
      <c r="G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4.25" customHeight="1" x14ac:dyDescent="0.25">
      <c r="A82" s="2" t="s">
        <v>66</v>
      </c>
      <c r="B82" s="2"/>
      <c r="C82" s="2"/>
      <c r="D82" s="23"/>
      <c r="E82" s="2"/>
      <c r="F82" s="2"/>
      <c r="G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4.25" customHeight="1" x14ac:dyDescent="0.25">
      <c r="A83" s="5" t="s">
        <v>67</v>
      </c>
      <c r="B83" s="232" t="s">
        <v>68</v>
      </c>
      <c r="C83" s="231"/>
      <c r="D83" s="5" t="s">
        <v>9</v>
      </c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4.25" customHeight="1" x14ac:dyDescent="0.25">
      <c r="A84" s="3" t="s">
        <v>10</v>
      </c>
      <c r="B84" s="229" t="s">
        <v>69</v>
      </c>
      <c r="C84" s="231"/>
      <c r="D84" s="6"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4.25" customHeight="1" x14ac:dyDescent="0.25">
      <c r="A85" s="232" t="s">
        <v>24</v>
      </c>
      <c r="B85" s="233"/>
      <c r="C85" s="231"/>
      <c r="D85" s="9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4.2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4.25" customHeight="1" x14ac:dyDescent="0.25">
      <c r="A87" s="2" t="s">
        <v>70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14.25" customHeight="1" x14ac:dyDescent="0.25">
      <c r="A88" s="5">
        <v>4</v>
      </c>
      <c r="B88" s="232" t="s">
        <v>71</v>
      </c>
      <c r="C88" s="231"/>
      <c r="D88" s="5" t="s">
        <v>9</v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14.25" customHeight="1" x14ac:dyDescent="0.25">
      <c r="A89" s="3" t="s">
        <v>63</v>
      </c>
      <c r="B89" s="229" t="s">
        <v>72</v>
      </c>
      <c r="C89" s="231"/>
      <c r="D89" s="18">
        <f>D79</f>
        <v>148.31905291483821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4.25" customHeight="1" x14ac:dyDescent="0.25">
      <c r="A90" s="3" t="s">
        <v>67</v>
      </c>
      <c r="B90" s="229" t="s">
        <v>73</v>
      </c>
      <c r="C90" s="231"/>
      <c r="D90" s="6">
        <f>D84</f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4.25" customHeight="1" x14ac:dyDescent="0.25">
      <c r="A91" s="232" t="s">
        <v>24</v>
      </c>
      <c r="B91" s="233"/>
      <c r="C91" s="231"/>
      <c r="D91" s="19">
        <f>SUM(D89:D90)</f>
        <v>148.31905291483821</v>
      </c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4.2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4.25" customHeight="1" x14ac:dyDescent="0.25">
      <c r="A93" s="2" t="s">
        <v>74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14.25" customHeight="1" x14ac:dyDescent="0.25">
      <c r="A94" s="5">
        <v>5</v>
      </c>
      <c r="B94" s="232" t="s">
        <v>75</v>
      </c>
      <c r="C94" s="231"/>
      <c r="D94" s="5" t="s">
        <v>9</v>
      </c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4.25" customHeight="1" x14ac:dyDescent="0.25">
      <c r="A95" s="3" t="s">
        <v>10</v>
      </c>
      <c r="B95" s="229" t="s">
        <v>76</v>
      </c>
      <c r="C95" s="231"/>
      <c r="D95" s="6">
        <f>'UNIFORME E EPI'!F13+'UNIFORME E EPI'!F21</f>
        <v>166.51499999999999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4.25" customHeight="1" x14ac:dyDescent="0.25">
      <c r="A96" s="3" t="s">
        <v>12</v>
      </c>
      <c r="B96" s="240" t="s">
        <v>122</v>
      </c>
      <c r="C96" s="231"/>
      <c r="D96" s="6">
        <f>FERRAMENTAS!H317</f>
        <v>44.23447988505751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4.25" customHeight="1" x14ac:dyDescent="0.25">
      <c r="A97" s="3" t="s">
        <v>14</v>
      </c>
      <c r="B97" s="229" t="s">
        <v>91</v>
      </c>
      <c r="C97" s="231"/>
      <c r="D97" s="6"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4.25" customHeight="1" x14ac:dyDescent="0.25">
      <c r="A98" s="3" t="s">
        <v>16</v>
      </c>
      <c r="B98" s="229" t="s">
        <v>92</v>
      </c>
      <c r="C98" s="231"/>
      <c r="D98" s="6"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4.25" customHeight="1" x14ac:dyDescent="0.25">
      <c r="A99" s="232" t="s">
        <v>24</v>
      </c>
      <c r="B99" s="233"/>
      <c r="C99" s="231"/>
      <c r="D99" s="19">
        <f>SUM(D95:D98)</f>
        <v>210.7494798850575</v>
      </c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4.25" customHeight="1" x14ac:dyDescent="0.25">
      <c r="A100" s="23"/>
      <c r="B100" s="23"/>
      <c r="C100" s="23"/>
      <c r="D100" s="20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4.25" customHeight="1" x14ac:dyDescent="0.25">
      <c r="A101" s="232" t="s">
        <v>78</v>
      </c>
      <c r="B101" s="233"/>
      <c r="C101" s="231"/>
      <c r="D101" s="9">
        <f>D27+D62+D72+D91+D99</f>
        <v>4449.5705904110064</v>
      </c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4.2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4.25" customHeight="1" x14ac:dyDescent="0.25">
      <c r="A103" s="2" t="s">
        <v>79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4.25" customHeight="1" x14ac:dyDescent="0.25">
      <c r="A104" s="5">
        <v>6</v>
      </c>
      <c r="B104" s="5" t="s">
        <v>80</v>
      </c>
      <c r="C104" s="11" t="s">
        <v>34</v>
      </c>
      <c r="D104" s="5" t="s">
        <v>9</v>
      </c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4.25" customHeight="1" x14ac:dyDescent="0.25">
      <c r="A105" s="3" t="s">
        <v>10</v>
      </c>
      <c r="B105" s="4" t="s">
        <v>81</v>
      </c>
      <c r="C105" s="21">
        <f>'COMPOSIÇÃO BDI'!D5</f>
        <v>6.0699999999999994</v>
      </c>
      <c r="D105" s="22">
        <f>D101*C105%</f>
        <v>270.0889348379481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4.25" customHeight="1" x14ac:dyDescent="0.25">
      <c r="A106" s="3" t="s">
        <v>12</v>
      </c>
      <c r="B106" s="4" t="s">
        <v>82</v>
      </c>
      <c r="C106" s="21">
        <f>'COMPOSIÇÃO BDI'!D9</f>
        <v>7.4</v>
      </c>
      <c r="D106" s="22">
        <f>(D101+D105)*C106%</f>
        <v>349.25480486842264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4.25" customHeight="1" x14ac:dyDescent="0.25">
      <c r="A107" s="3" t="s">
        <v>14</v>
      </c>
      <c r="B107" s="4" t="s">
        <v>83</v>
      </c>
      <c r="C107" s="21">
        <f>SUM(C108:C111)</f>
        <v>10.15</v>
      </c>
      <c r="D107" s="22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4.25" customHeight="1" x14ac:dyDescent="0.25">
      <c r="A108" s="4"/>
      <c r="B108" s="4" t="s">
        <v>84</v>
      </c>
      <c r="C108" s="21">
        <f>'COMPOSIÇÃO BDI'!D14</f>
        <v>2</v>
      </c>
      <c r="D108" s="22">
        <f>(D101+D$105+D$106)/(1-C$107%)*C108%</f>
        <v>112.83059165536734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4.25" customHeight="1" x14ac:dyDescent="0.25">
      <c r="A109" s="4"/>
      <c r="B109" s="37" t="s">
        <v>85</v>
      </c>
      <c r="C109" s="21">
        <f>'COMPOSIÇÃO BDI'!D13</f>
        <v>3</v>
      </c>
      <c r="D109" s="22">
        <f>(D101+D$105+D$106)/(1-C$107%)*C109%</f>
        <v>169.24588748305101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4.25" customHeight="1" x14ac:dyDescent="0.25">
      <c r="A110" s="4"/>
      <c r="B110" s="37" t="s">
        <v>163</v>
      </c>
      <c r="C110" s="21">
        <f>'COMPOSIÇÃO BDI'!D15</f>
        <v>4.5</v>
      </c>
      <c r="D110" s="22">
        <f>(D101+D$105+D$106)/(1-C$107%)*C110%</f>
        <v>253.8688312245765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4.25" customHeight="1" x14ac:dyDescent="0.25">
      <c r="A111" s="4"/>
      <c r="B111" s="4" t="s">
        <v>86</v>
      </c>
      <c r="C111" s="21">
        <f>'COMPOSIÇÃO BDI'!D12</f>
        <v>0.65</v>
      </c>
      <c r="D111" s="22">
        <f>(D101+D$105+D$106)/(1-C$107%)*C111%</f>
        <v>36.669942287994388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4.25" customHeight="1" x14ac:dyDescent="0.25">
      <c r="A112" s="232" t="s">
        <v>24</v>
      </c>
      <c r="B112" s="231"/>
      <c r="C112" s="11"/>
      <c r="D112" s="9">
        <f>SUM(D105:D111)</f>
        <v>1191.9589923573601</v>
      </c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5" ht="14.2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5" ht="14.25" customHeight="1" x14ac:dyDescent="0.25">
      <c r="A114" s="2" t="s">
        <v>87</v>
      </c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5" ht="14.25" customHeight="1" x14ac:dyDescent="0.25">
      <c r="A115" s="11"/>
      <c r="B115" s="232" t="s">
        <v>88</v>
      </c>
      <c r="C115" s="231"/>
      <c r="D115" s="5" t="s">
        <v>9</v>
      </c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5" ht="14.25" customHeight="1" x14ac:dyDescent="0.25">
      <c r="A116" s="3" t="s">
        <v>10</v>
      </c>
      <c r="B116" s="229" t="s">
        <v>7</v>
      </c>
      <c r="C116" s="231"/>
      <c r="D116" s="6">
        <f>D27</f>
        <v>2345.1999999999998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5" ht="14.25" customHeight="1" x14ac:dyDescent="0.25">
      <c r="A117" s="3" t="s">
        <v>12</v>
      </c>
      <c r="B117" s="229" t="s">
        <v>25</v>
      </c>
      <c r="C117" s="231"/>
      <c r="D117" s="6">
        <f>D62</f>
        <v>1571.7250111111111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5" ht="14.25" customHeight="1" x14ac:dyDescent="0.25">
      <c r="A118" s="3" t="s">
        <v>14</v>
      </c>
      <c r="B118" s="229" t="s">
        <v>53</v>
      </c>
      <c r="C118" s="231"/>
      <c r="D118" s="6">
        <f>D72</f>
        <v>173.57704649999999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5" ht="14.25" customHeight="1" x14ac:dyDescent="0.25">
      <c r="A119" s="3" t="s">
        <v>16</v>
      </c>
      <c r="B119" s="229" t="s">
        <v>61</v>
      </c>
      <c r="C119" s="231"/>
      <c r="D119" s="6">
        <f>D91</f>
        <v>148.31905291483821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5" ht="14.25" customHeight="1" x14ac:dyDescent="0.25">
      <c r="A120" s="3" t="s">
        <v>18</v>
      </c>
      <c r="B120" s="229" t="s">
        <v>74</v>
      </c>
      <c r="C120" s="231"/>
      <c r="D120" s="6">
        <f>D99</f>
        <v>210.7494798850575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4.25" customHeight="1" x14ac:dyDescent="0.25">
      <c r="A121" s="232" t="s">
        <v>89</v>
      </c>
      <c r="B121" s="233"/>
      <c r="C121" s="231"/>
      <c r="D121" s="9">
        <f>SUM(D116:D120)</f>
        <v>4449.5705904110064</v>
      </c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4.25" customHeight="1" x14ac:dyDescent="0.25">
      <c r="A122" s="3" t="s">
        <v>20</v>
      </c>
      <c r="B122" s="229" t="s">
        <v>79</v>
      </c>
      <c r="C122" s="231"/>
      <c r="D122" s="6">
        <f>D112</f>
        <v>1191.9589923573601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4.25" customHeight="1" x14ac:dyDescent="0.25">
      <c r="A123" s="232" t="s">
        <v>90</v>
      </c>
      <c r="B123" s="233"/>
      <c r="C123" s="231"/>
      <c r="D123" s="9">
        <f>D121+D122</f>
        <v>5641.5295827683667</v>
      </c>
      <c r="E123" s="14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4.2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4.2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4.2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4.2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4.2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4.2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4.2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4.2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4.2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4.2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4.2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4.2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4.2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4.2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4.2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4.2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4.2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4.2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4.2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4.2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4.2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4.2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4.2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4.2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4.2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4.2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4.2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4.2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4.2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4.2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4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4.2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4.2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4.2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4.2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4.2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4.2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4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4.2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4.2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4.2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4.2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4.2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4.2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4.2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4.2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4.2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4.2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4.2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4.2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4.2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4.2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4.2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4.2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4.2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4.2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4.2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4.2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4.2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4.2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4.2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4.2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4.2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4.2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4.2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4.2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4.2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4.2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4.2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4.2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4.2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4.2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4.2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4.2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4.2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4.2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4.2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4.2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4.2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4.2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4.2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4.2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4.2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4.2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4.2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4.2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4.2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4.2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4.2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4.2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4.2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4.2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4.2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4.2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4.2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4.2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4.2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4.2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4.2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4.2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4.2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4.2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4.2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4.2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4.2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4.2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4.2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4.2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4.2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4.2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4.2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4.2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4.2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4.2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4.2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4.2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4.2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4.2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4.2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4.2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4.2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4.2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4.2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4.2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4.2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4.2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4.2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4.2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4.2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4.2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4.2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4.2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4.2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4.2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4.2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4.2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4.2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4.2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4.2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4.2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4.2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4.2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4.2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4.2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4.2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4.2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4.2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4.2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4.2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4.2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4.2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4.2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4.2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4.2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4.2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4.2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4.2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4.2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4.2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4.2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4.2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4.2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4.2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4.2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4.2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4.2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4.2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4.2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4.2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4.2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4.2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4.2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4.2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4.2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4.2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4.2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4.2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4.2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4.2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4.2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4.2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4.2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4.2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4.2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4.2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4.2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4.2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4.2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4.2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4.2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4.2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5.75" customHeight="1" x14ac:dyDescent="0.2"/>
    <row r="324" spans="1:25" ht="15.75" customHeight="1" x14ac:dyDescent="0.2"/>
    <row r="325" spans="1:25" ht="15.75" customHeight="1" x14ac:dyDescent="0.2"/>
    <row r="326" spans="1:25" ht="15.75" customHeight="1" x14ac:dyDescent="0.2"/>
    <row r="327" spans="1:25" ht="15.75" customHeight="1" x14ac:dyDescent="0.2"/>
    <row r="328" spans="1:25" ht="15.75" customHeight="1" x14ac:dyDescent="0.2"/>
    <row r="329" spans="1:25" ht="15.75" customHeight="1" x14ac:dyDescent="0.2"/>
    <row r="330" spans="1:25" ht="15.75" customHeight="1" x14ac:dyDescent="0.2"/>
    <row r="331" spans="1:25" ht="15.75" customHeight="1" x14ac:dyDescent="0.2"/>
    <row r="332" spans="1:25" ht="15.75" customHeight="1" x14ac:dyDescent="0.2"/>
    <row r="333" spans="1:25" ht="15.75" customHeight="1" x14ac:dyDescent="0.2"/>
    <row r="334" spans="1:25" ht="15.75" customHeight="1" x14ac:dyDescent="0.2"/>
    <row r="335" spans="1:25" ht="15.75" customHeight="1" x14ac:dyDescent="0.2"/>
    <row r="336" spans="1:25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71">
    <mergeCell ref="B120:C120"/>
    <mergeCell ref="A121:C121"/>
    <mergeCell ref="B122:C122"/>
    <mergeCell ref="A123:C123"/>
    <mergeCell ref="A112:B112"/>
    <mergeCell ref="B115:C115"/>
    <mergeCell ref="B116:C116"/>
    <mergeCell ref="B117:C117"/>
    <mergeCell ref="B118:C118"/>
    <mergeCell ref="B119:C119"/>
    <mergeCell ref="B67:C67"/>
    <mergeCell ref="B68:C68"/>
    <mergeCell ref="B70:C70"/>
    <mergeCell ref="B71:C71"/>
    <mergeCell ref="A101:C101"/>
    <mergeCell ref="A85:C85"/>
    <mergeCell ref="B88:C88"/>
    <mergeCell ref="B89:C89"/>
    <mergeCell ref="B90:C90"/>
    <mergeCell ref="A91:C91"/>
    <mergeCell ref="B94:C94"/>
    <mergeCell ref="B95:C95"/>
    <mergeCell ref="B96:C96"/>
    <mergeCell ref="B97:C97"/>
    <mergeCell ref="B98:C98"/>
    <mergeCell ref="A99:C99"/>
    <mergeCell ref="B84:C84"/>
    <mergeCell ref="A72:C72"/>
    <mergeCell ref="B77:C77"/>
    <mergeCell ref="B78:C78"/>
    <mergeCell ref="B79:C79"/>
    <mergeCell ref="A80:C80"/>
    <mergeCell ref="B83:C83"/>
    <mergeCell ref="B59:C59"/>
    <mergeCell ref="B60:C60"/>
    <mergeCell ref="B61:C61"/>
    <mergeCell ref="A62:C62"/>
    <mergeCell ref="B65:C65"/>
    <mergeCell ref="B52:C52"/>
    <mergeCell ref="B53:C53"/>
    <mergeCell ref="B54:C54"/>
    <mergeCell ref="A55:C55"/>
    <mergeCell ref="B58:C58"/>
    <mergeCell ref="B9:C9"/>
    <mergeCell ref="B10:C10"/>
    <mergeCell ref="B11:C11"/>
    <mergeCell ref="B19:C19"/>
    <mergeCell ref="B20:C20"/>
    <mergeCell ref="B12:C12"/>
    <mergeCell ref="B13:C13"/>
    <mergeCell ref="B14:C14"/>
    <mergeCell ref="B15:C15"/>
    <mergeCell ref="B16:C16"/>
    <mergeCell ref="A1:D1"/>
    <mergeCell ref="A5:D5"/>
    <mergeCell ref="B6:C6"/>
    <mergeCell ref="B7:C7"/>
    <mergeCell ref="B8:C8"/>
    <mergeCell ref="B22:C22"/>
    <mergeCell ref="B51:C51"/>
    <mergeCell ref="B23:C23"/>
    <mergeCell ref="B24:C24"/>
    <mergeCell ref="B25:C25"/>
    <mergeCell ref="B26:C26"/>
    <mergeCell ref="A27:C27"/>
    <mergeCell ref="B32:C32"/>
    <mergeCell ref="B33:C33"/>
    <mergeCell ref="B34:C34"/>
    <mergeCell ref="A35:C35"/>
    <mergeCell ref="A47:B47"/>
    <mergeCell ref="B50:C50"/>
  </mergeCells>
  <pageMargins left="0.511811024" right="0.511811024" top="0.78740157499999996" bottom="0.78740157499999996" header="0" footer="0"/>
  <pageSetup orientation="landscape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000"/>
  <sheetViews>
    <sheetView workbookViewId="0">
      <selection activeCell="H19" sqref="H19"/>
    </sheetView>
  </sheetViews>
  <sheetFormatPr defaultColWidth="12.625" defaultRowHeight="15" customHeight="1" x14ac:dyDescent="0.2"/>
  <cols>
    <col min="1" max="1" width="3.75" style="24" customWidth="1"/>
    <col min="2" max="2" width="54.25" style="24" customWidth="1"/>
    <col min="3" max="3" width="8.625" style="24" customWidth="1"/>
    <col min="4" max="4" width="24.125" style="24" customWidth="1"/>
    <col min="5" max="25" width="8" style="24" customWidth="1"/>
    <col min="26" max="16384" width="12.625" style="24"/>
  </cols>
  <sheetData>
    <row r="1" spans="1:24" ht="14.25" customHeight="1" x14ac:dyDescent="0.25">
      <c r="A1" s="237" t="s">
        <v>0</v>
      </c>
      <c r="B1" s="238"/>
      <c r="C1" s="238"/>
      <c r="D1" s="23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4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4.25" customHeight="1" x14ac:dyDescent="0.25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4.25" customHeight="1" x14ac:dyDescent="0.2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4.25" customHeight="1" x14ac:dyDescent="0.25">
      <c r="A5" s="239" t="s">
        <v>2</v>
      </c>
      <c r="B5" s="238"/>
      <c r="C5" s="238"/>
      <c r="D5" s="23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31.5" x14ac:dyDescent="0.25">
      <c r="A6" s="3">
        <v>1</v>
      </c>
      <c r="B6" s="240" t="s">
        <v>116</v>
      </c>
      <c r="C6" s="231"/>
      <c r="D6" s="40" t="s">
        <v>1086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4.25" customHeight="1" x14ac:dyDescent="0.25">
      <c r="A7" s="3">
        <v>2</v>
      </c>
      <c r="B7" s="229" t="s">
        <v>3</v>
      </c>
      <c r="C7" s="231"/>
      <c r="D7" s="37" t="s">
        <v>115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4.25" customHeight="1" x14ac:dyDescent="0.25">
      <c r="A8" s="3">
        <v>3</v>
      </c>
      <c r="B8" s="229" t="s">
        <v>4</v>
      </c>
      <c r="C8" s="231"/>
      <c r="D8" s="38">
        <v>2142.84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31.5" x14ac:dyDescent="0.25">
      <c r="A9" s="3">
        <v>4</v>
      </c>
      <c r="B9" s="229" t="s">
        <v>5</v>
      </c>
      <c r="C9" s="231"/>
      <c r="D9" s="40" t="s">
        <v>124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4.25" customHeight="1" x14ac:dyDescent="0.25">
      <c r="A10" s="3">
        <v>5</v>
      </c>
      <c r="B10" s="229" t="s">
        <v>6</v>
      </c>
      <c r="C10" s="231"/>
      <c r="D10" s="39">
        <v>44317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4.25" customHeight="1" x14ac:dyDescent="0.25">
      <c r="A11" s="3">
        <v>6</v>
      </c>
      <c r="B11" s="240" t="s">
        <v>118</v>
      </c>
      <c r="C11" s="231"/>
      <c r="D11" s="41">
        <v>6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14.25" customHeight="1" x14ac:dyDescent="0.25">
      <c r="A12" s="3">
        <v>7</v>
      </c>
      <c r="B12" s="240" t="s">
        <v>125</v>
      </c>
      <c r="C12" s="231"/>
      <c r="D12" s="38">
        <v>1100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s="143" customFormat="1" ht="14.25" customHeight="1" x14ac:dyDescent="0.25">
      <c r="A13" s="150">
        <v>8</v>
      </c>
      <c r="B13" s="243" t="s">
        <v>951</v>
      </c>
      <c r="C13" s="243"/>
      <c r="D13" s="151">
        <v>5.5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s="143" customFormat="1" ht="14.25" customHeight="1" x14ac:dyDescent="0.25">
      <c r="A14" s="150">
        <v>8</v>
      </c>
      <c r="B14" s="243" t="s">
        <v>949</v>
      </c>
      <c r="C14" s="243"/>
      <c r="D14" s="151">
        <v>35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s="143" customFormat="1" ht="14.25" customHeight="1" x14ac:dyDescent="0.25">
      <c r="A15" s="150">
        <v>9</v>
      </c>
      <c r="B15" s="243" t="s">
        <v>950</v>
      </c>
      <c r="C15" s="243"/>
      <c r="D15" s="153">
        <v>21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4.25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4.25" customHeight="1" x14ac:dyDescent="0.25">
      <c r="A17" s="2" t="s">
        <v>7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4.25" customHeight="1" x14ac:dyDescent="0.25">
      <c r="A18" s="5">
        <v>1</v>
      </c>
      <c r="B18" s="232" t="s">
        <v>8</v>
      </c>
      <c r="C18" s="231"/>
      <c r="D18" s="5" t="s">
        <v>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4.25" customHeight="1" x14ac:dyDescent="0.25">
      <c r="A19" s="3" t="s">
        <v>10</v>
      </c>
      <c r="B19" s="229" t="s">
        <v>11</v>
      </c>
      <c r="C19" s="231"/>
      <c r="D19" s="6">
        <f>D8</f>
        <v>2142.84</v>
      </c>
      <c r="E19" s="25"/>
      <c r="F19" s="1"/>
      <c r="G19" s="7"/>
      <c r="H19" s="7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4.25" customHeight="1" x14ac:dyDescent="0.25">
      <c r="A20" s="3" t="s">
        <v>12</v>
      </c>
      <c r="B20" s="241" t="s">
        <v>13</v>
      </c>
      <c r="C20" s="234"/>
      <c r="D20" s="6">
        <v>0</v>
      </c>
      <c r="E20" s="1"/>
      <c r="F20" s="1"/>
      <c r="G20" s="7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4.25" customHeight="1" x14ac:dyDescent="0.25">
      <c r="A21" s="3" t="s">
        <v>14</v>
      </c>
      <c r="B21" s="157" t="s">
        <v>15</v>
      </c>
      <c r="C21" s="165">
        <v>0.2</v>
      </c>
      <c r="D21" s="155">
        <f>D12*C21</f>
        <v>220</v>
      </c>
      <c r="E21" s="1"/>
      <c r="F21" s="1"/>
      <c r="G21" s="8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4.25" customHeight="1" x14ac:dyDescent="0.25">
      <c r="A22" s="3" t="s">
        <v>16</v>
      </c>
      <c r="B22" s="229" t="s">
        <v>17</v>
      </c>
      <c r="C22" s="244"/>
      <c r="D22" s="6">
        <v>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4.25" customHeight="1" x14ac:dyDescent="0.25">
      <c r="A23" s="3" t="s">
        <v>18</v>
      </c>
      <c r="B23" s="229" t="s">
        <v>19</v>
      </c>
      <c r="C23" s="231"/>
      <c r="D23" s="6"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4.25" customHeight="1" x14ac:dyDescent="0.25">
      <c r="A24" s="3" t="s">
        <v>20</v>
      </c>
      <c r="B24" s="229" t="s">
        <v>21</v>
      </c>
      <c r="C24" s="231"/>
      <c r="D24" s="6"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4.25" customHeight="1" x14ac:dyDescent="0.25">
      <c r="A25" s="3" t="s">
        <v>22</v>
      </c>
      <c r="B25" s="229" t="s">
        <v>23</v>
      </c>
      <c r="C25" s="231"/>
      <c r="D25" s="6"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4.25" customHeight="1" x14ac:dyDescent="0.25">
      <c r="A26" s="232" t="s">
        <v>24</v>
      </c>
      <c r="B26" s="233"/>
      <c r="C26" s="231"/>
      <c r="D26" s="9">
        <f>SUM(D19:D25)</f>
        <v>2362.84</v>
      </c>
      <c r="E26" s="1"/>
      <c r="F26" s="10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4.2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4.25" customHeight="1" x14ac:dyDescent="0.25">
      <c r="A28" s="2" t="s">
        <v>25</v>
      </c>
      <c r="B28" s="1"/>
      <c r="C28" s="1"/>
      <c r="D28" s="1"/>
      <c r="E28" s="1"/>
      <c r="F28" s="1"/>
      <c r="G28" s="1"/>
      <c r="H28" s="10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4.2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4.25" customHeight="1" x14ac:dyDescent="0.25">
      <c r="A30" s="2" t="s">
        <v>26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4.25" customHeight="1" x14ac:dyDescent="0.25">
      <c r="A31" s="5" t="s">
        <v>27</v>
      </c>
      <c r="B31" s="232" t="s">
        <v>28</v>
      </c>
      <c r="C31" s="231"/>
      <c r="D31" s="5" t="s">
        <v>9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4.25" customHeight="1" x14ac:dyDescent="0.25">
      <c r="A32" s="3" t="s">
        <v>10</v>
      </c>
      <c r="B32" s="229" t="s">
        <v>29</v>
      </c>
      <c r="C32" s="231"/>
      <c r="D32" s="6">
        <f>D26/12</f>
        <v>196.90333333333334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4.25" customHeight="1" x14ac:dyDescent="0.25">
      <c r="A33" s="3" t="s">
        <v>12</v>
      </c>
      <c r="B33" s="229" t="s">
        <v>30</v>
      </c>
      <c r="C33" s="231"/>
      <c r="D33" s="6">
        <f>D26*(1+1/3)/12</f>
        <v>262.53777777777776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4.25" customHeight="1" x14ac:dyDescent="0.25">
      <c r="A34" s="232" t="s">
        <v>24</v>
      </c>
      <c r="B34" s="233"/>
      <c r="C34" s="231"/>
      <c r="D34" s="9">
        <f>SUM(D32:D33)</f>
        <v>459.44111111111113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4.2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4.25" customHeight="1" x14ac:dyDescent="0.25">
      <c r="A36" s="2" t="s">
        <v>31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14.25" customHeight="1" x14ac:dyDescent="0.25">
      <c r="A37" s="5" t="s">
        <v>32</v>
      </c>
      <c r="B37" s="5" t="s">
        <v>33</v>
      </c>
      <c r="C37" s="11" t="s">
        <v>34</v>
      </c>
      <c r="D37" s="5" t="s">
        <v>9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4.25" customHeight="1" x14ac:dyDescent="0.25">
      <c r="A38" s="3" t="s">
        <v>10</v>
      </c>
      <c r="B38" s="4" t="s">
        <v>35</v>
      </c>
      <c r="C38" s="12">
        <v>0</v>
      </c>
      <c r="D38" s="6">
        <f t="shared" ref="D38:D45" si="0">(D$26+D$34)*C38%</f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4.25" customHeight="1" x14ac:dyDescent="0.25">
      <c r="A39" s="3" t="s">
        <v>12</v>
      </c>
      <c r="B39" s="4" t="s">
        <v>36</v>
      </c>
      <c r="C39" s="12">
        <v>2.5</v>
      </c>
      <c r="D39" s="6">
        <f t="shared" si="0"/>
        <v>70.55702777777779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4.25" customHeight="1" x14ac:dyDescent="0.25">
      <c r="A40" s="3" t="s">
        <v>14</v>
      </c>
      <c r="B40" s="4" t="s">
        <v>37</v>
      </c>
      <c r="C40" s="12">
        <f>3*2</f>
        <v>6</v>
      </c>
      <c r="D40" s="6">
        <f t="shared" si="0"/>
        <v>169.33686666666668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4.25" customHeight="1" x14ac:dyDescent="0.25">
      <c r="A41" s="3" t="s">
        <v>16</v>
      </c>
      <c r="B41" s="4" t="s">
        <v>38</v>
      </c>
      <c r="C41" s="12">
        <v>1.5</v>
      </c>
      <c r="D41" s="6">
        <f t="shared" si="0"/>
        <v>42.33421666666667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4.25" customHeight="1" x14ac:dyDescent="0.25">
      <c r="A42" s="3" t="s">
        <v>18</v>
      </c>
      <c r="B42" s="4" t="s">
        <v>39</v>
      </c>
      <c r="C42" s="12">
        <v>1</v>
      </c>
      <c r="D42" s="6">
        <f t="shared" si="0"/>
        <v>28.222811111111113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4.25" customHeight="1" x14ac:dyDescent="0.25">
      <c r="A43" s="3" t="s">
        <v>20</v>
      </c>
      <c r="B43" s="4" t="s">
        <v>40</v>
      </c>
      <c r="C43" s="12">
        <v>0.6</v>
      </c>
      <c r="D43" s="6">
        <f t="shared" si="0"/>
        <v>16.93368666666667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4.25" customHeight="1" x14ac:dyDescent="0.25">
      <c r="A44" s="3" t="s">
        <v>22</v>
      </c>
      <c r="B44" s="4" t="s">
        <v>41</v>
      </c>
      <c r="C44" s="12">
        <v>0.2</v>
      </c>
      <c r="D44" s="6">
        <f t="shared" si="0"/>
        <v>5.6445622222222225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4.25" customHeight="1" x14ac:dyDescent="0.25">
      <c r="A45" s="3" t="s">
        <v>42</v>
      </c>
      <c r="B45" s="4" t="s">
        <v>43</v>
      </c>
      <c r="C45" s="12">
        <v>8</v>
      </c>
      <c r="D45" s="6">
        <f t="shared" si="0"/>
        <v>225.78248888888891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4.25" customHeight="1" x14ac:dyDescent="0.25">
      <c r="A46" s="232" t="s">
        <v>24</v>
      </c>
      <c r="B46" s="231"/>
      <c r="C46" s="13">
        <f t="shared" ref="C46:D46" si="1">SUM(C38:C45)</f>
        <v>19.799999999999997</v>
      </c>
      <c r="D46" s="13">
        <f t="shared" si="1"/>
        <v>558.81166000000007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4.2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4.25" customHeight="1" x14ac:dyDescent="0.25">
      <c r="A48" s="2" t="s">
        <v>44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4.25" customHeight="1" x14ac:dyDescent="0.25">
      <c r="A49" s="5" t="s">
        <v>45</v>
      </c>
      <c r="B49" s="232" t="s">
        <v>46</v>
      </c>
      <c r="C49" s="231"/>
      <c r="D49" s="5" t="s">
        <v>9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4.25" customHeight="1" x14ac:dyDescent="0.25">
      <c r="A50" s="3" t="s">
        <v>10</v>
      </c>
      <c r="B50" s="229" t="s">
        <v>47</v>
      </c>
      <c r="C50" s="231"/>
      <c r="D50" s="6">
        <f>D13*2*D15-6%*D19</f>
        <v>102.42959999999999</v>
      </c>
      <c r="E50" s="25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4.25" customHeight="1" x14ac:dyDescent="0.25">
      <c r="A51" s="3" t="s">
        <v>12</v>
      </c>
      <c r="B51" s="229" t="s">
        <v>48</v>
      </c>
      <c r="C51" s="231"/>
      <c r="D51" s="6">
        <f>D14*D15</f>
        <v>735</v>
      </c>
      <c r="E51" s="25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4.25" customHeight="1" x14ac:dyDescent="0.25">
      <c r="A52" s="3" t="s">
        <v>14</v>
      </c>
      <c r="B52" s="229" t="s">
        <v>49</v>
      </c>
      <c r="C52" s="231"/>
      <c r="D52" s="6"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4.25" customHeight="1" x14ac:dyDescent="0.25">
      <c r="A53" s="3" t="s">
        <v>16</v>
      </c>
      <c r="B53" s="229" t="s">
        <v>50</v>
      </c>
      <c r="C53" s="231"/>
      <c r="D53" s="6"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4.25" customHeight="1" x14ac:dyDescent="0.25">
      <c r="A54" s="232" t="s">
        <v>24</v>
      </c>
      <c r="B54" s="233"/>
      <c r="C54" s="231"/>
      <c r="D54" s="9">
        <f>SUM(D50:D53)</f>
        <v>837.42959999999994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4.2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4.25" customHeight="1" x14ac:dyDescent="0.25">
      <c r="A56" s="2" t="s">
        <v>51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4.25" customHeight="1" x14ac:dyDescent="0.25">
      <c r="A57" s="5">
        <v>2</v>
      </c>
      <c r="B57" s="232" t="s">
        <v>52</v>
      </c>
      <c r="C57" s="231"/>
      <c r="D57" s="5" t="s">
        <v>9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4.25" customHeight="1" x14ac:dyDescent="0.25">
      <c r="A58" s="3" t="s">
        <v>27</v>
      </c>
      <c r="B58" s="229" t="s">
        <v>28</v>
      </c>
      <c r="C58" s="231"/>
      <c r="D58" s="6">
        <f>D34</f>
        <v>459.44111111111113</v>
      </c>
      <c r="E58" s="14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4.25" customHeight="1" x14ac:dyDescent="0.25">
      <c r="A59" s="3" t="s">
        <v>32</v>
      </c>
      <c r="B59" s="229" t="s">
        <v>33</v>
      </c>
      <c r="C59" s="231"/>
      <c r="D59" s="6">
        <f>D46</f>
        <v>558.81166000000007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4.25" customHeight="1" x14ac:dyDescent="0.25">
      <c r="A60" s="3" t="s">
        <v>45</v>
      </c>
      <c r="B60" s="229" t="s">
        <v>46</v>
      </c>
      <c r="C60" s="231"/>
      <c r="D60" s="6">
        <f>D54</f>
        <v>837.42959999999994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4.25" customHeight="1" x14ac:dyDescent="0.25">
      <c r="A61" s="232" t="s">
        <v>24</v>
      </c>
      <c r="B61" s="233"/>
      <c r="C61" s="231"/>
      <c r="D61" s="9">
        <f>SUM(D58:D60)</f>
        <v>1855.682371111111</v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4.2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4.25" customHeight="1" x14ac:dyDescent="0.25">
      <c r="A63" s="2" t="s">
        <v>53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14.25" customHeight="1" x14ac:dyDescent="0.25">
      <c r="A64" s="5">
        <v>3</v>
      </c>
      <c r="B64" s="232" t="s">
        <v>54</v>
      </c>
      <c r="C64" s="234"/>
      <c r="D64" s="5" t="s">
        <v>9</v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4.25" customHeight="1" x14ac:dyDescent="0.25">
      <c r="A65" s="3" t="s">
        <v>10</v>
      </c>
      <c r="B65" s="154" t="s">
        <v>55</v>
      </c>
      <c r="C65" s="156">
        <v>0.1</v>
      </c>
      <c r="D65" s="162">
        <f>C65*(D26+D34)/12</f>
        <v>23.519009259259263</v>
      </c>
      <c r="E65" s="10"/>
      <c r="F65" s="10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4.25" customHeight="1" x14ac:dyDescent="0.25">
      <c r="A66" s="3" t="s">
        <v>12</v>
      </c>
      <c r="B66" s="229" t="s">
        <v>56</v>
      </c>
      <c r="C66" s="228"/>
      <c r="D66" s="15">
        <f>8%*D65</f>
        <v>1.881520740740741</v>
      </c>
      <c r="E66" s="10"/>
      <c r="F66" s="10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4.25" customHeight="1" x14ac:dyDescent="0.25">
      <c r="A67" s="3" t="s">
        <v>14</v>
      </c>
      <c r="B67" s="229" t="s">
        <v>57</v>
      </c>
      <c r="C67" s="236"/>
      <c r="D67" s="15">
        <f>C65*40%*D45</f>
        <v>9.0312995555555577</v>
      </c>
      <c r="E67" s="10"/>
      <c r="F67" s="10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4.25" customHeight="1" x14ac:dyDescent="0.25">
      <c r="A68" s="3" t="s">
        <v>16</v>
      </c>
      <c r="B68" s="154" t="s">
        <v>58</v>
      </c>
      <c r="C68" s="156">
        <f>1-C65</f>
        <v>0.9</v>
      </c>
      <c r="D68" s="162">
        <f>C68*7/30/12*(D26+D34)</f>
        <v>49.389919444444445</v>
      </c>
      <c r="E68" s="10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4.25" customHeight="1" x14ac:dyDescent="0.25">
      <c r="A69" s="3" t="s">
        <v>18</v>
      </c>
      <c r="B69" s="229" t="s">
        <v>59</v>
      </c>
      <c r="C69" s="228"/>
      <c r="D69" s="15">
        <f>C46%*D68</f>
        <v>9.7792040499999988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4.25" customHeight="1" x14ac:dyDescent="0.25">
      <c r="A70" s="3" t="s">
        <v>20</v>
      </c>
      <c r="B70" s="229" t="s">
        <v>60</v>
      </c>
      <c r="C70" s="230"/>
      <c r="D70" s="15">
        <f>C68*40%*D45</f>
        <v>81.281696000000011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4.25" customHeight="1" x14ac:dyDescent="0.25">
      <c r="A71" s="232" t="s">
        <v>24</v>
      </c>
      <c r="B71" s="233"/>
      <c r="C71" s="231"/>
      <c r="D71" s="16">
        <f>SUM(D65:D70)</f>
        <v>174.88264905000003</v>
      </c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14.25" customHeight="1" x14ac:dyDescent="0.25">
      <c r="A72" s="1"/>
      <c r="B72" s="1"/>
      <c r="C72" s="1"/>
      <c r="D72" s="17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4.25" customHeight="1" x14ac:dyDescent="0.25">
      <c r="A73" s="2" t="s">
        <v>61</v>
      </c>
      <c r="B73" s="2"/>
      <c r="C73" s="2"/>
      <c r="D73" s="23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4.25" customHeight="1" x14ac:dyDescent="0.25">
      <c r="A74" s="1"/>
      <c r="B74" s="1"/>
      <c r="C74" s="1"/>
      <c r="D74" s="17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4.25" customHeight="1" x14ac:dyDescent="0.25">
      <c r="A75" s="2" t="s">
        <v>62</v>
      </c>
      <c r="B75" s="2"/>
      <c r="C75" s="2"/>
      <c r="D75" s="23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4.25" customHeight="1" x14ac:dyDescent="0.25">
      <c r="A76" s="5" t="s">
        <v>63</v>
      </c>
      <c r="B76" s="232" t="s">
        <v>64</v>
      </c>
      <c r="C76" s="231"/>
      <c r="D76" s="5" t="s">
        <v>9</v>
      </c>
      <c r="E76" s="2"/>
      <c r="F76" s="2"/>
      <c r="G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4.25" customHeight="1" x14ac:dyDescent="0.25">
      <c r="A77" s="3" t="s">
        <v>10</v>
      </c>
      <c r="B77" s="229" t="s">
        <v>65</v>
      </c>
      <c r="C77" s="231"/>
      <c r="D77" s="15">
        <v>0</v>
      </c>
      <c r="E77" s="1"/>
      <c r="F77" s="1"/>
      <c r="G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4.25" customHeight="1" x14ac:dyDescent="0.25">
      <c r="A78" s="3" t="s">
        <v>12</v>
      </c>
      <c r="B78" s="229" t="s">
        <v>945</v>
      </c>
      <c r="C78" s="231"/>
      <c r="D78" s="15">
        <f>(D26+D61+D71)/D15*'Estimativa reposição ausências'!F17/12</f>
        <v>159.30212538314836</v>
      </c>
      <c r="E78" s="1"/>
      <c r="F78" s="1"/>
      <c r="G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4.25" customHeight="1" x14ac:dyDescent="0.25">
      <c r="A79" s="232" t="s">
        <v>24</v>
      </c>
      <c r="B79" s="233"/>
      <c r="C79" s="231"/>
      <c r="D79" s="16">
        <f>SUM(D77:D78)</f>
        <v>159.30212538314836</v>
      </c>
      <c r="E79" s="2"/>
      <c r="F79" s="2"/>
      <c r="G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4.25" customHeight="1" x14ac:dyDescent="0.25">
      <c r="A80" s="1"/>
      <c r="B80" s="1"/>
      <c r="C80" s="1"/>
      <c r="D80" s="17"/>
      <c r="E80" s="1"/>
      <c r="F80" s="1"/>
      <c r="G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4.25" customHeight="1" x14ac:dyDescent="0.25">
      <c r="A81" s="2" t="s">
        <v>66</v>
      </c>
      <c r="B81" s="2"/>
      <c r="C81" s="2"/>
      <c r="D81" s="23"/>
      <c r="E81" s="2"/>
      <c r="F81" s="2"/>
      <c r="G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14.25" customHeight="1" x14ac:dyDescent="0.25">
      <c r="A82" s="5" t="s">
        <v>67</v>
      </c>
      <c r="B82" s="232" t="s">
        <v>68</v>
      </c>
      <c r="C82" s="231"/>
      <c r="D82" s="5" t="s">
        <v>9</v>
      </c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4.25" customHeight="1" x14ac:dyDescent="0.25">
      <c r="A83" s="3" t="s">
        <v>10</v>
      </c>
      <c r="B83" s="229" t="s">
        <v>69</v>
      </c>
      <c r="C83" s="231"/>
      <c r="D83" s="6"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4.25" customHeight="1" x14ac:dyDescent="0.25">
      <c r="A84" s="232" t="s">
        <v>24</v>
      </c>
      <c r="B84" s="233"/>
      <c r="C84" s="231"/>
      <c r="D84" s="9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14.2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4.25" customHeight="1" x14ac:dyDescent="0.25">
      <c r="A86" s="2" t="s">
        <v>70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4.25" customHeight="1" x14ac:dyDescent="0.25">
      <c r="A87" s="5">
        <v>4</v>
      </c>
      <c r="B87" s="232" t="s">
        <v>71</v>
      </c>
      <c r="C87" s="231"/>
      <c r="D87" s="5" t="s">
        <v>9</v>
      </c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14.25" customHeight="1" x14ac:dyDescent="0.25">
      <c r="A88" s="3" t="s">
        <v>63</v>
      </c>
      <c r="B88" s="229" t="s">
        <v>72</v>
      </c>
      <c r="C88" s="231"/>
      <c r="D88" s="18">
        <f>D78</f>
        <v>159.30212538314836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4.25" customHeight="1" x14ac:dyDescent="0.25">
      <c r="A89" s="3" t="s">
        <v>67</v>
      </c>
      <c r="B89" s="229" t="s">
        <v>73</v>
      </c>
      <c r="C89" s="231"/>
      <c r="D89" s="6">
        <f>D83</f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4.25" customHeight="1" x14ac:dyDescent="0.25">
      <c r="A90" s="232" t="s">
        <v>24</v>
      </c>
      <c r="B90" s="233"/>
      <c r="C90" s="231"/>
      <c r="D90" s="19">
        <f>SUM(D88:D89)</f>
        <v>159.30212538314836</v>
      </c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14.2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4.25" customHeight="1" x14ac:dyDescent="0.25">
      <c r="A92" s="2" t="s">
        <v>74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4.25" customHeight="1" x14ac:dyDescent="0.25">
      <c r="A93" s="5">
        <v>5</v>
      </c>
      <c r="B93" s="232" t="s">
        <v>75</v>
      </c>
      <c r="C93" s="231"/>
      <c r="D93" s="5" t="s">
        <v>9</v>
      </c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14.25" customHeight="1" x14ac:dyDescent="0.25">
      <c r="A94" s="3" t="s">
        <v>10</v>
      </c>
      <c r="B94" s="229" t="s">
        <v>76</v>
      </c>
      <c r="C94" s="231"/>
      <c r="D94" s="6">
        <f>'UNIFORME E EPI'!F13</f>
        <v>94.858333333333334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4.25" customHeight="1" x14ac:dyDescent="0.25">
      <c r="A95" s="3" t="s">
        <v>12</v>
      </c>
      <c r="B95" s="240" t="s">
        <v>122</v>
      </c>
      <c r="C95" s="231"/>
      <c r="D95" s="6">
        <f>FERRAMENTAS!H317</f>
        <v>44.23447988505751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4.25" customHeight="1" x14ac:dyDescent="0.25">
      <c r="A96" s="3" t="s">
        <v>14</v>
      </c>
      <c r="B96" s="229" t="s">
        <v>91</v>
      </c>
      <c r="C96" s="231"/>
      <c r="D96" s="6"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4.25" customHeight="1" x14ac:dyDescent="0.25">
      <c r="A97" s="3" t="s">
        <v>16</v>
      </c>
      <c r="B97" s="229" t="s">
        <v>92</v>
      </c>
      <c r="C97" s="231"/>
      <c r="D97" s="6"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4.25" customHeight="1" x14ac:dyDescent="0.25">
      <c r="A98" s="232" t="s">
        <v>24</v>
      </c>
      <c r="B98" s="233"/>
      <c r="C98" s="231"/>
      <c r="D98" s="19">
        <f>SUM(D94:D97)</f>
        <v>139.09281321839086</v>
      </c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4.25" customHeight="1" x14ac:dyDescent="0.25">
      <c r="A99" s="23"/>
      <c r="B99" s="23"/>
      <c r="C99" s="23"/>
      <c r="D99" s="20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4.25" customHeight="1" x14ac:dyDescent="0.25">
      <c r="A100" s="232" t="s">
        <v>78</v>
      </c>
      <c r="B100" s="233"/>
      <c r="C100" s="231"/>
      <c r="D100" s="9">
        <f>D26+D61+D71+D90+D98</f>
        <v>4691.79995876265</v>
      </c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4.2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4.25" customHeight="1" x14ac:dyDescent="0.25">
      <c r="A102" s="2" t="s">
        <v>79</v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4.25" customHeight="1" x14ac:dyDescent="0.25">
      <c r="A103" s="5">
        <v>6</v>
      </c>
      <c r="B103" s="5" t="s">
        <v>80</v>
      </c>
      <c r="C103" s="11" t="s">
        <v>34</v>
      </c>
      <c r="D103" s="5" t="s">
        <v>9</v>
      </c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4.25" customHeight="1" x14ac:dyDescent="0.25">
      <c r="A104" s="3" t="s">
        <v>10</v>
      </c>
      <c r="B104" s="4" t="s">
        <v>81</v>
      </c>
      <c r="C104" s="21">
        <f>'COMPOSIÇÃO BDI'!D5</f>
        <v>6.0699999999999994</v>
      </c>
      <c r="D104" s="22">
        <f>D100*C104%</f>
        <v>284.79225749689283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4.25" customHeight="1" x14ac:dyDescent="0.25">
      <c r="A105" s="3" t="s">
        <v>12</v>
      </c>
      <c r="B105" s="4" t="s">
        <v>82</v>
      </c>
      <c r="C105" s="21">
        <f>'COMPOSIÇÃO BDI'!D9</f>
        <v>7.4</v>
      </c>
      <c r="D105" s="22">
        <f>(D100+D104)*C105%</f>
        <v>368.26782400320621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4.25" customHeight="1" x14ac:dyDescent="0.25">
      <c r="A106" s="3" t="s">
        <v>14</v>
      </c>
      <c r="B106" s="4" t="s">
        <v>83</v>
      </c>
      <c r="C106" s="21">
        <f>SUM(C107:C110)</f>
        <v>10.15</v>
      </c>
      <c r="D106" s="22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4.25" customHeight="1" x14ac:dyDescent="0.25">
      <c r="A107" s="4"/>
      <c r="B107" s="4" t="s">
        <v>84</v>
      </c>
      <c r="C107" s="21">
        <f>'COMPOSIÇÃO BDI'!D14</f>
        <v>2</v>
      </c>
      <c r="D107" s="22">
        <f>(D100+D$104+D$105)/(1-C$106%)*C107%</f>
        <v>118.97295582109626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4.25" customHeight="1" x14ac:dyDescent="0.25">
      <c r="A108" s="4"/>
      <c r="B108" s="37" t="s">
        <v>85</v>
      </c>
      <c r="C108" s="21">
        <f>'COMPOSIÇÃO BDI'!D13</f>
        <v>3</v>
      </c>
      <c r="D108" s="22">
        <f>(D100+D$104+D$105)/(1-C$106%)*C108%</f>
        <v>178.45943373164437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4.25" customHeight="1" x14ac:dyDescent="0.25">
      <c r="A109" s="4"/>
      <c r="B109" s="37" t="s">
        <v>163</v>
      </c>
      <c r="C109" s="21">
        <f>'COMPOSIÇÃO BDI'!D15</f>
        <v>4.5</v>
      </c>
      <c r="D109" s="22">
        <f>(D100+D$104+D$105)/(1-C$106%)*C109%</f>
        <v>267.68915059746655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4.25" customHeight="1" x14ac:dyDescent="0.25">
      <c r="A110" s="4"/>
      <c r="B110" s="4" t="s">
        <v>86</v>
      </c>
      <c r="C110" s="21">
        <f>'COMPOSIÇÃO BDI'!D12</f>
        <v>0.65</v>
      </c>
      <c r="D110" s="22">
        <f>(D100+D$104+D$105)/(1-C$106%)*C110%</f>
        <v>38.666210641856289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4.25" customHeight="1" x14ac:dyDescent="0.25">
      <c r="A111" s="232" t="s">
        <v>24</v>
      </c>
      <c r="B111" s="231"/>
      <c r="C111" s="11"/>
      <c r="D111" s="9">
        <f>SUM(D104:D110)</f>
        <v>1256.8478322921624</v>
      </c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t="14.2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5" ht="14.25" customHeight="1" x14ac:dyDescent="0.25">
      <c r="A113" s="2" t="s">
        <v>87</v>
      </c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5" ht="14.25" customHeight="1" x14ac:dyDescent="0.25">
      <c r="A114" s="11"/>
      <c r="B114" s="232" t="s">
        <v>88</v>
      </c>
      <c r="C114" s="231"/>
      <c r="D114" s="5" t="s">
        <v>9</v>
      </c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5" ht="14.25" customHeight="1" x14ac:dyDescent="0.25">
      <c r="A115" s="3" t="s">
        <v>10</v>
      </c>
      <c r="B115" s="229" t="s">
        <v>7</v>
      </c>
      <c r="C115" s="231"/>
      <c r="D115" s="6">
        <f>D26</f>
        <v>2362.84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5" ht="14.25" customHeight="1" x14ac:dyDescent="0.25">
      <c r="A116" s="3" t="s">
        <v>12</v>
      </c>
      <c r="B116" s="229" t="s">
        <v>25</v>
      </c>
      <c r="C116" s="231"/>
      <c r="D116" s="6">
        <f>D61</f>
        <v>1855.682371111111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5" ht="14.25" customHeight="1" x14ac:dyDescent="0.25">
      <c r="A117" s="3" t="s">
        <v>14</v>
      </c>
      <c r="B117" s="229" t="s">
        <v>53</v>
      </c>
      <c r="C117" s="231"/>
      <c r="D117" s="6">
        <f>D71</f>
        <v>174.88264905000003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5" ht="14.25" customHeight="1" x14ac:dyDescent="0.25">
      <c r="A118" s="3" t="s">
        <v>16</v>
      </c>
      <c r="B118" s="229" t="s">
        <v>61</v>
      </c>
      <c r="C118" s="231"/>
      <c r="D118" s="6">
        <f>D90</f>
        <v>159.30212538314836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5" ht="14.25" customHeight="1" x14ac:dyDescent="0.25">
      <c r="A119" s="3" t="s">
        <v>18</v>
      </c>
      <c r="B119" s="229" t="s">
        <v>74</v>
      </c>
      <c r="C119" s="231"/>
      <c r="D119" s="6">
        <f>D98</f>
        <v>139.09281321839086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4.25" customHeight="1" x14ac:dyDescent="0.25">
      <c r="A120" s="232" t="s">
        <v>89</v>
      </c>
      <c r="B120" s="233"/>
      <c r="C120" s="231"/>
      <c r="D120" s="9">
        <f>SUM(D115:D119)</f>
        <v>4691.79995876265</v>
      </c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4.25" customHeight="1" x14ac:dyDescent="0.25">
      <c r="A121" s="3" t="s">
        <v>20</v>
      </c>
      <c r="B121" s="229" t="s">
        <v>79</v>
      </c>
      <c r="C121" s="231"/>
      <c r="D121" s="6">
        <f>D111</f>
        <v>1256.8478322921624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4.25" customHeight="1" x14ac:dyDescent="0.25">
      <c r="A122" s="232" t="s">
        <v>90</v>
      </c>
      <c r="B122" s="233"/>
      <c r="C122" s="231"/>
      <c r="D122" s="9">
        <f>D120+D121</f>
        <v>5948.6477910548128</v>
      </c>
      <c r="E122" s="14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4.2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4.2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4.2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4.2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4.2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4.2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4.2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4.2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4.2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4.2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4.2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4.2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4.2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4.2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4.2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4.2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4.2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4.2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4.2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4.2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4.2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4.2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4.2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4.2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4.2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4.2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4.2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4.2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4.2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4.2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4.2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4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4.2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4.2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4.2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4.2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4.2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4.2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4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4.2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4.2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4.2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4.2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4.2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4.2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4.2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4.2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4.2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4.2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4.2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4.2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4.2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4.2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4.2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4.2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4.2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4.2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4.2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4.2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4.2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4.2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4.2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4.2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4.2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4.2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4.2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4.2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4.2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4.2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4.2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4.2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4.2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4.2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4.2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4.2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4.2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4.2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4.2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4.2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4.2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4.2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4.2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4.2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4.2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4.2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4.2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4.2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4.2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4.2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4.2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4.2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4.2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4.2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4.2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4.2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4.2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4.2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4.2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4.2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4.2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4.2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4.2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4.2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4.2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4.2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4.2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4.2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4.2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4.2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4.2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4.2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4.2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4.2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4.2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4.2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4.2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4.2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4.2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4.2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4.2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4.2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4.2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4.2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4.2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4.2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4.2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4.2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4.2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4.2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4.2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4.2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4.2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4.2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4.2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4.2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4.2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4.2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4.2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4.2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4.2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4.2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4.2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4.2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4.2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4.2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4.2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4.2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4.2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4.2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4.2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4.2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4.2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4.2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4.2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4.2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4.2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4.2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4.2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4.2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4.2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4.2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4.2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4.2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4.2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4.2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4.2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4.2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4.2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4.2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4.2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4.2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4.2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4.2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4.2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4.2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4.2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4.2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4.2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4.2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4.2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4.2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4.2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4.2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4.2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4.2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4.2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4.2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4.2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4.2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4.2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4.2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 customHeight="1" x14ac:dyDescent="0.2"/>
    <row r="323" spans="1:25" ht="15.75" customHeight="1" x14ac:dyDescent="0.2"/>
    <row r="324" spans="1:25" ht="15.75" customHeight="1" x14ac:dyDescent="0.2"/>
    <row r="325" spans="1:25" ht="15.75" customHeight="1" x14ac:dyDescent="0.2"/>
    <row r="326" spans="1:25" ht="15.75" customHeight="1" x14ac:dyDescent="0.2"/>
    <row r="327" spans="1:25" ht="15.75" customHeight="1" x14ac:dyDescent="0.2"/>
    <row r="328" spans="1:25" ht="15.75" customHeight="1" x14ac:dyDescent="0.2"/>
    <row r="329" spans="1:25" ht="15.75" customHeight="1" x14ac:dyDescent="0.2"/>
    <row r="330" spans="1:25" ht="15.75" customHeight="1" x14ac:dyDescent="0.2"/>
    <row r="331" spans="1:25" ht="15.75" customHeight="1" x14ac:dyDescent="0.2"/>
    <row r="332" spans="1:25" ht="15.75" customHeight="1" x14ac:dyDescent="0.2"/>
    <row r="333" spans="1:25" ht="15.75" customHeight="1" x14ac:dyDescent="0.2"/>
    <row r="334" spans="1:25" ht="15.75" customHeight="1" x14ac:dyDescent="0.2"/>
    <row r="335" spans="1:25" ht="15.75" customHeight="1" x14ac:dyDescent="0.2"/>
    <row r="336" spans="1:25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70">
    <mergeCell ref="B119:C119"/>
    <mergeCell ref="A120:C120"/>
    <mergeCell ref="B121:C121"/>
    <mergeCell ref="A122:C122"/>
    <mergeCell ref="B12:C12"/>
    <mergeCell ref="A111:B111"/>
    <mergeCell ref="B114:C114"/>
    <mergeCell ref="B115:C115"/>
    <mergeCell ref="B116:C116"/>
    <mergeCell ref="B117:C117"/>
    <mergeCell ref="B118:C118"/>
    <mergeCell ref="B94:C94"/>
    <mergeCell ref="B95:C95"/>
    <mergeCell ref="B96:C96"/>
    <mergeCell ref="B97:C97"/>
    <mergeCell ref="A98:C98"/>
    <mergeCell ref="A100:C100"/>
    <mergeCell ref="A84:C84"/>
    <mergeCell ref="B87:C87"/>
    <mergeCell ref="B88:C88"/>
    <mergeCell ref="B89:C89"/>
    <mergeCell ref="A90:C90"/>
    <mergeCell ref="B93:C93"/>
    <mergeCell ref="B66:C66"/>
    <mergeCell ref="B67:C67"/>
    <mergeCell ref="B83:C83"/>
    <mergeCell ref="A71:C71"/>
    <mergeCell ref="B76:C76"/>
    <mergeCell ref="B77:C77"/>
    <mergeCell ref="B78:C78"/>
    <mergeCell ref="A79:C79"/>
    <mergeCell ref="B82:C82"/>
    <mergeCell ref="B69:C69"/>
    <mergeCell ref="B70:C70"/>
    <mergeCell ref="B58:C58"/>
    <mergeCell ref="B59:C59"/>
    <mergeCell ref="B60:C60"/>
    <mergeCell ref="A61:C61"/>
    <mergeCell ref="B64:C64"/>
    <mergeCell ref="B51:C51"/>
    <mergeCell ref="B52:C52"/>
    <mergeCell ref="B53:C53"/>
    <mergeCell ref="A54:C54"/>
    <mergeCell ref="B57:C57"/>
    <mergeCell ref="B50:C50"/>
    <mergeCell ref="B22:C22"/>
    <mergeCell ref="B23:C23"/>
    <mergeCell ref="B24:C24"/>
    <mergeCell ref="B25:C25"/>
    <mergeCell ref="A26:C26"/>
    <mergeCell ref="B31:C31"/>
    <mergeCell ref="B32:C32"/>
    <mergeCell ref="B33:C33"/>
    <mergeCell ref="A34:C34"/>
    <mergeCell ref="A46:B46"/>
    <mergeCell ref="B49:C49"/>
    <mergeCell ref="A1:D1"/>
    <mergeCell ref="A5:D5"/>
    <mergeCell ref="B6:C6"/>
    <mergeCell ref="B7:C7"/>
    <mergeCell ref="B8:C8"/>
    <mergeCell ref="B20:C20"/>
    <mergeCell ref="B13:C13"/>
    <mergeCell ref="B14:C14"/>
    <mergeCell ref="B15:C15"/>
    <mergeCell ref="B9:C9"/>
    <mergeCell ref="B10:C10"/>
    <mergeCell ref="B11:C11"/>
    <mergeCell ref="B18:C18"/>
    <mergeCell ref="B19:C19"/>
  </mergeCells>
  <pageMargins left="0.511811024" right="0.511811024" top="0.78740157499999996" bottom="0.78740157499999996" header="0" footer="0"/>
  <pageSetup orientation="landscape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000"/>
  <sheetViews>
    <sheetView topLeftCell="A63" workbookViewId="0">
      <selection activeCell="D96" sqref="D96"/>
    </sheetView>
  </sheetViews>
  <sheetFormatPr defaultColWidth="12.625" defaultRowHeight="15" customHeight="1" x14ac:dyDescent="0.2"/>
  <cols>
    <col min="1" max="1" width="3.75" style="164" customWidth="1"/>
    <col min="2" max="2" width="54.25" style="164" customWidth="1"/>
    <col min="3" max="3" width="8.625" style="164" customWidth="1"/>
    <col min="4" max="4" width="24.125" style="164" customWidth="1"/>
    <col min="5" max="25" width="8" style="164" customWidth="1"/>
    <col min="26" max="16384" width="12.625" style="164"/>
  </cols>
  <sheetData>
    <row r="1" spans="1:24" ht="14.25" customHeight="1" x14ac:dyDescent="0.25">
      <c r="A1" s="237" t="s">
        <v>0</v>
      </c>
      <c r="B1" s="238"/>
      <c r="C1" s="238"/>
      <c r="D1" s="23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4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4.25" customHeight="1" x14ac:dyDescent="0.25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4.25" customHeight="1" x14ac:dyDescent="0.2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4.25" customHeight="1" x14ac:dyDescent="0.25">
      <c r="A5" s="239" t="s">
        <v>2</v>
      </c>
      <c r="B5" s="238"/>
      <c r="C5" s="238"/>
      <c r="D5" s="23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31.5" x14ac:dyDescent="0.25">
      <c r="A6" s="3">
        <v>1</v>
      </c>
      <c r="B6" s="240" t="s">
        <v>116</v>
      </c>
      <c r="C6" s="231"/>
      <c r="D6" s="40" t="s">
        <v>1086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4.25" customHeight="1" x14ac:dyDescent="0.25">
      <c r="A7" s="3">
        <v>2</v>
      </c>
      <c r="B7" s="229" t="s">
        <v>3</v>
      </c>
      <c r="C7" s="231"/>
      <c r="D7" s="37" t="s">
        <v>964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4.25" customHeight="1" x14ac:dyDescent="0.25">
      <c r="A8" s="3">
        <v>3</v>
      </c>
      <c r="B8" s="229" t="s">
        <v>4</v>
      </c>
      <c r="C8" s="231"/>
      <c r="D8" s="38">
        <v>2142.84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78.75" x14ac:dyDescent="0.25">
      <c r="A9" s="3">
        <v>4</v>
      </c>
      <c r="B9" s="229" t="s">
        <v>5</v>
      </c>
      <c r="C9" s="231"/>
      <c r="D9" s="40" t="s">
        <v>965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4.25" customHeight="1" x14ac:dyDescent="0.25">
      <c r="A10" s="3">
        <v>5</v>
      </c>
      <c r="B10" s="229" t="s">
        <v>6</v>
      </c>
      <c r="C10" s="231"/>
      <c r="D10" s="39">
        <v>44317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4.25" customHeight="1" x14ac:dyDescent="0.25">
      <c r="A11" s="3">
        <v>6</v>
      </c>
      <c r="B11" s="240" t="s">
        <v>118</v>
      </c>
      <c r="C11" s="231"/>
      <c r="D11" s="41">
        <v>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14.25" customHeight="1" x14ac:dyDescent="0.25">
      <c r="A12" s="3">
        <v>7</v>
      </c>
      <c r="B12" s="240" t="s">
        <v>125</v>
      </c>
      <c r="C12" s="231"/>
      <c r="D12" s="38">
        <v>1100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4.25" customHeight="1" x14ac:dyDescent="0.25">
      <c r="A13" s="150">
        <v>8</v>
      </c>
      <c r="B13" s="243" t="s">
        <v>951</v>
      </c>
      <c r="C13" s="243"/>
      <c r="D13" s="151">
        <v>5.5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14.25" customHeight="1" x14ac:dyDescent="0.25">
      <c r="A14" s="150">
        <v>8</v>
      </c>
      <c r="B14" s="243" t="s">
        <v>949</v>
      </c>
      <c r="C14" s="243"/>
      <c r="D14" s="151">
        <v>35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4.25" customHeight="1" x14ac:dyDescent="0.25">
      <c r="A15" s="150">
        <v>9</v>
      </c>
      <c r="B15" s="243" t="s">
        <v>950</v>
      </c>
      <c r="C15" s="243"/>
      <c r="D15" s="153">
        <v>12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4.25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4.25" customHeight="1" x14ac:dyDescent="0.25">
      <c r="A17" s="2" t="s">
        <v>7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4.25" customHeight="1" x14ac:dyDescent="0.25">
      <c r="A18" s="5">
        <v>1</v>
      </c>
      <c r="B18" s="232" t="s">
        <v>8</v>
      </c>
      <c r="C18" s="231"/>
      <c r="D18" s="5" t="s">
        <v>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4.25" customHeight="1" x14ac:dyDescent="0.25">
      <c r="A19" s="3" t="s">
        <v>10</v>
      </c>
      <c r="B19" s="229" t="s">
        <v>11</v>
      </c>
      <c r="C19" s="234"/>
      <c r="D19" s="6">
        <f>D8*72/(21*8.8)</f>
        <v>834.87272727272727</v>
      </c>
      <c r="E19" s="25"/>
      <c r="F19" s="1"/>
      <c r="G19" s="7"/>
      <c r="H19" s="7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4.25" customHeight="1" x14ac:dyDescent="0.25">
      <c r="A20" s="3" t="s">
        <v>12</v>
      </c>
      <c r="B20" s="167" t="s">
        <v>13</v>
      </c>
      <c r="C20" s="168">
        <v>0.3</v>
      </c>
      <c r="D20" s="155">
        <f>D19*C20</f>
        <v>250.46181818181816</v>
      </c>
      <c r="E20" s="1"/>
      <c r="F20" s="1"/>
      <c r="G20" s="7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4.25" customHeight="1" x14ac:dyDescent="0.25">
      <c r="A21" s="166" t="s">
        <v>14</v>
      </c>
      <c r="B21" s="245" t="s">
        <v>15</v>
      </c>
      <c r="C21" s="245"/>
      <c r="D21" s="155">
        <v>0</v>
      </c>
      <c r="E21" s="1"/>
      <c r="F21" s="1"/>
      <c r="G21" s="8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4.25" customHeight="1" x14ac:dyDescent="0.25">
      <c r="A22" s="3" t="s">
        <v>16</v>
      </c>
      <c r="B22" s="227" t="s">
        <v>17</v>
      </c>
      <c r="C22" s="244"/>
      <c r="D22" s="6">
        <v>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4.25" customHeight="1" x14ac:dyDescent="0.25">
      <c r="A23" s="3" t="s">
        <v>18</v>
      </c>
      <c r="B23" s="229" t="s">
        <v>19</v>
      </c>
      <c r="C23" s="231"/>
      <c r="D23" s="6"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4.25" customHeight="1" x14ac:dyDescent="0.25">
      <c r="A24" s="3" t="s">
        <v>20</v>
      </c>
      <c r="B24" s="229" t="s">
        <v>21</v>
      </c>
      <c r="C24" s="231"/>
      <c r="D24" s="6"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4.25" customHeight="1" x14ac:dyDescent="0.25">
      <c r="A25" s="3" t="s">
        <v>22</v>
      </c>
      <c r="B25" s="229" t="s">
        <v>23</v>
      </c>
      <c r="C25" s="231"/>
      <c r="D25" s="6"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4.25" customHeight="1" x14ac:dyDescent="0.25">
      <c r="A26" s="232" t="s">
        <v>24</v>
      </c>
      <c r="B26" s="233"/>
      <c r="C26" s="231"/>
      <c r="D26" s="9">
        <f>SUM(D19:D25)</f>
        <v>1085.3345454545454</v>
      </c>
      <c r="E26" s="1"/>
      <c r="F26" s="10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4.2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4.25" customHeight="1" x14ac:dyDescent="0.25">
      <c r="A28" s="2" t="s">
        <v>25</v>
      </c>
      <c r="B28" s="1"/>
      <c r="C28" s="1"/>
      <c r="D28" s="1"/>
      <c r="E28" s="1"/>
      <c r="F28" s="1"/>
      <c r="G28" s="1"/>
      <c r="H28" s="10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4.2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4.25" customHeight="1" x14ac:dyDescent="0.25">
      <c r="A30" s="2" t="s">
        <v>26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4.25" customHeight="1" x14ac:dyDescent="0.25">
      <c r="A31" s="5" t="s">
        <v>27</v>
      </c>
      <c r="B31" s="232" t="s">
        <v>28</v>
      </c>
      <c r="C31" s="231"/>
      <c r="D31" s="5" t="s">
        <v>9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4.25" customHeight="1" x14ac:dyDescent="0.25">
      <c r="A32" s="3" t="s">
        <v>10</v>
      </c>
      <c r="B32" s="229" t="s">
        <v>29</v>
      </c>
      <c r="C32" s="231"/>
      <c r="D32" s="6">
        <f>D26/12</f>
        <v>90.444545454545448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4.25" customHeight="1" x14ac:dyDescent="0.25">
      <c r="A33" s="3" t="s">
        <v>12</v>
      </c>
      <c r="B33" s="229" t="s">
        <v>30</v>
      </c>
      <c r="C33" s="231"/>
      <c r="D33" s="6">
        <f>D26*(1+1/3)/12</f>
        <v>120.59272727272726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4.25" customHeight="1" x14ac:dyDescent="0.25">
      <c r="A34" s="232" t="s">
        <v>24</v>
      </c>
      <c r="B34" s="233"/>
      <c r="C34" s="231"/>
      <c r="D34" s="9">
        <f>SUM(D32:D33)</f>
        <v>211.03727272727269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4.2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4.25" customHeight="1" x14ac:dyDescent="0.25">
      <c r="A36" s="2" t="s">
        <v>31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14.25" customHeight="1" x14ac:dyDescent="0.25">
      <c r="A37" s="5" t="s">
        <v>32</v>
      </c>
      <c r="B37" s="5" t="s">
        <v>33</v>
      </c>
      <c r="C37" s="11" t="s">
        <v>34</v>
      </c>
      <c r="D37" s="5" t="s">
        <v>9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4.25" customHeight="1" x14ac:dyDescent="0.25">
      <c r="A38" s="3" t="s">
        <v>10</v>
      </c>
      <c r="B38" s="4" t="s">
        <v>35</v>
      </c>
      <c r="C38" s="12">
        <v>0</v>
      </c>
      <c r="D38" s="6">
        <f t="shared" ref="D38:D45" si="0">(D$26+D$34)*C38%</f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4.25" customHeight="1" x14ac:dyDescent="0.25">
      <c r="A39" s="3" t="s">
        <v>12</v>
      </c>
      <c r="B39" s="4" t="s">
        <v>36</v>
      </c>
      <c r="C39" s="12">
        <v>2.5</v>
      </c>
      <c r="D39" s="6">
        <f t="shared" si="0"/>
        <v>32.40929545454545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4.25" customHeight="1" x14ac:dyDescent="0.25">
      <c r="A40" s="3" t="s">
        <v>14</v>
      </c>
      <c r="B40" s="4" t="s">
        <v>37</v>
      </c>
      <c r="C40" s="12">
        <f>3*2</f>
        <v>6</v>
      </c>
      <c r="D40" s="6">
        <f t="shared" si="0"/>
        <v>77.782309090909081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4.25" customHeight="1" x14ac:dyDescent="0.25">
      <c r="A41" s="3" t="s">
        <v>16</v>
      </c>
      <c r="B41" s="4" t="s">
        <v>38</v>
      </c>
      <c r="C41" s="12">
        <v>1.5</v>
      </c>
      <c r="D41" s="6">
        <f t="shared" si="0"/>
        <v>19.44557727272727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4.25" customHeight="1" x14ac:dyDescent="0.25">
      <c r="A42" s="3" t="s">
        <v>18</v>
      </c>
      <c r="B42" s="4" t="s">
        <v>39</v>
      </c>
      <c r="C42" s="12">
        <v>1</v>
      </c>
      <c r="D42" s="6">
        <f t="shared" si="0"/>
        <v>12.96371818181818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4.25" customHeight="1" x14ac:dyDescent="0.25">
      <c r="A43" s="3" t="s">
        <v>20</v>
      </c>
      <c r="B43" s="4" t="s">
        <v>40</v>
      </c>
      <c r="C43" s="12">
        <v>0.6</v>
      </c>
      <c r="D43" s="6">
        <f t="shared" si="0"/>
        <v>7.778230909090909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4.25" customHeight="1" x14ac:dyDescent="0.25">
      <c r="A44" s="3" t="s">
        <v>22</v>
      </c>
      <c r="B44" s="4" t="s">
        <v>41</v>
      </c>
      <c r="C44" s="12">
        <v>0.2</v>
      </c>
      <c r="D44" s="6">
        <f t="shared" si="0"/>
        <v>2.592743636363636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4.25" customHeight="1" x14ac:dyDescent="0.25">
      <c r="A45" s="3" t="s">
        <v>42</v>
      </c>
      <c r="B45" s="4" t="s">
        <v>43</v>
      </c>
      <c r="C45" s="12">
        <v>8</v>
      </c>
      <c r="D45" s="6">
        <f t="shared" si="0"/>
        <v>103.70974545454544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4.25" customHeight="1" x14ac:dyDescent="0.25">
      <c r="A46" s="232" t="s">
        <v>24</v>
      </c>
      <c r="B46" s="231"/>
      <c r="C46" s="13">
        <f t="shared" ref="C46:D46" si="1">SUM(C38:C45)</f>
        <v>19.799999999999997</v>
      </c>
      <c r="D46" s="13">
        <f t="shared" si="1"/>
        <v>256.68161999999995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4.2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4.25" customHeight="1" x14ac:dyDescent="0.25">
      <c r="A48" s="2" t="s">
        <v>44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4.25" customHeight="1" x14ac:dyDescent="0.25">
      <c r="A49" s="5" t="s">
        <v>45</v>
      </c>
      <c r="B49" s="232" t="s">
        <v>46</v>
      </c>
      <c r="C49" s="231"/>
      <c r="D49" s="5" t="s">
        <v>9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4.25" customHeight="1" x14ac:dyDescent="0.25">
      <c r="A50" s="3" t="s">
        <v>10</v>
      </c>
      <c r="B50" s="229" t="s">
        <v>47</v>
      </c>
      <c r="C50" s="231"/>
      <c r="D50" s="6">
        <f>D13*D15*2-6%*D19</f>
        <v>81.907636363636357</v>
      </c>
      <c r="E50" s="25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4.25" customHeight="1" x14ac:dyDescent="0.25">
      <c r="A51" s="3" t="s">
        <v>12</v>
      </c>
      <c r="B51" s="229" t="s">
        <v>48</v>
      </c>
      <c r="C51" s="231"/>
      <c r="D51" s="6">
        <f>D14*D15</f>
        <v>420</v>
      </c>
      <c r="E51" s="25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4.25" customHeight="1" x14ac:dyDescent="0.25">
      <c r="A52" s="3" t="s">
        <v>14</v>
      </c>
      <c r="B52" s="229" t="s">
        <v>49</v>
      </c>
      <c r="C52" s="231"/>
      <c r="D52" s="6"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4.25" customHeight="1" x14ac:dyDescent="0.25">
      <c r="A53" s="3" t="s">
        <v>16</v>
      </c>
      <c r="B53" s="229" t="s">
        <v>50</v>
      </c>
      <c r="C53" s="231"/>
      <c r="D53" s="6"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4.25" customHeight="1" x14ac:dyDescent="0.25">
      <c r="A54" s="232" t="s">
        <v>24</v>
      </c>
      <c r="B54" s="233"/>
      <c r="C54" s="231"/>
      <c r="D54" s="9">
        <f>SUM(D50:D53)</f>
        <v>501.90763636363636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4.2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4.25" customHeight="1" x14ac:dyDescent="0.25">
      <c r="A56" s="2" t="s">
        <v>51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4.25" customHeight="1" x14ac:dyDescent="0.25">
      <c r="A57" s="5">
        <v>2</v>
      </c>
      <c r="B57" s="232" t="s">
        <v>52</v>
      </c>
      <c r="C57" s="231"/>
      <c r="D57" s="5" t="s">
        <v>9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4.25" customHeight="1" x14ac:dyDescent="0.25">
      <c r="A58" s="3" t="s">
        <v>27</v>
      </c>
      <c r="B58" s="229" t="s">
        <v>28</v>
      </c>
      <c r="C58" s="231"/>
      <c r="D58" s="6">
        <f>D34</f>
        <v>211.03727272727269</v>
      </c>
      <c r="E58" s="14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4.25" customHeight="1" x14ac:dyDescent="0.25">
      <c r="A59" s="3" t="s">
        <v>32</v>
      </c>
      <c r="B59" s="229" t="s">
        <v>33</v>
      </c>
      <c r="C59" s="231"/>
      <c r="D59" s="6">
        <f>D46</f>
        <v>256.68161999999995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4.25" customHeight="1" x14ac:dyDescent="0.25">
      <c r="A60" s="3" t="s">
        <v>45</v>
      </c>
      <c r="B60" s="229" t="s">
        <v>46</v>
      </c>
      <c r="C60" s="231"/>
      <c r="D60" s="6">
        <f>D54</f>
        <v>501.90763636363636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4.25" customHeight="1" x14ac:dyDescent="0.25">
      <c r="A61" s="232" t="s">
        <v>24</v>
      </c>
      <c r="B61" s="233"/>
      <c r="C61" s="231"/>
      <c r="D61" s="9">
        <f>SUM(D58:D60)</f>
        <v>969.626529090909</v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4.2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4.25" customHeight="1" x14ac:dyDescent="0.25">
      <c r="A63" s="2" t="s">
        <v>53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14.25" customHeight="1" x14ac:dyDescent="0.25">
      <c r="A64" s="5">
        <v>3</v>
      </c>
      <c r="B64" s="232" t="s">
        <v>54</v>
      </c>
      <c r="C64" s="234"/>
      <c r="D64" s="5" t="s">
        <v>9</v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4.25" customHeight="1" x14ac:dyDescent="0.25">
      <c r="A65" s="3" t="s">
        <v>10</v>
      </c>
      <c r="B65" s="154" t="s">
        <v>55</v>
      </c>
      <c r="C65" s="156">
        <v>0.1</v>
      </c>
      <c r="D65" s="162">
        <f>C65*(D26+D34)/12</f>
        <v>10.803098484848483</v>
      </c>
      <c r="E65" s="10"/>
      <c r="F65" s="10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4.25" customHeight="1" x14ac:dyDescent="0.25">
      <c r="A66" s="3" t="s">
        <v>12</v>
      </c>
      <c r="B66" s="229" t="s">
        <v>56</v>
      </c>
      <c r="C66" s="228"/>
      <c r="D66" s="15">
        <f>8%*D65</f>
        <v>0.86424787878787868</v>
      </c>
      <c r="E66" s="10"/>
      <c r="F66" s="10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4.25" customHeight="1" x14ac:dyDescent="0.25">
      <c r="A67" s="3" t="s">
        <v>14</v>
      </c>
      <c r="B67" s="229" t="s">
        <v>57</v>
      </c>
      <c r="C67" s="236"/>
      <c r="D67" s="15">
        <f>C65*40%*D45</f>
        <v>4.1483898181818182</v>
      </c>
      <c r="E67" s="10"/>
      <c r="F67" s="10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4.25" customHeight="1" x14ac:dyDescent="0.25">
      <c r="A68" s="3" t="s">
        <v>16</v>
      </c>
      <c r="B68" s="154" t="s">
        <v>58</v>
      </c>
      <c r="C68" s="156">
        <f>1-C65</f>
        <v>0.9</v>
      </c>
      <c r="D68" s="162">
        <f>C68*7/30/12*(D26+D34)</f>
        <v>22.686506818181815</v>
      </c>
      <c r="E68" s="10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4.25" customHeight="1" x14ac:dyDescent="0.25">
      <c r="A69" s="3" t="s">
        <v>18</v>
      </c>
      <c r="B69" s="229" t="s">
        <v>59</v>
      </c>
      <c r="C69" s="228"/>
      <c r="D69" s="15">
        <f>C46%*D68</f>
        <v>4.4919283499999993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4.25" customHeight="1" x14ac:dyDescent="0.25">
      <c r="A70" s="3" t="s">
        <v>20</v>
      </c>
      <c r="B70" s="229" t="s">
        <v>60</v>
      </c>
      <c r="C70" s="230"/>
      <c r="D70" s="15">
        <f>C68*40%*D45</f>
        <v>37.335508363636364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4.25" customHeight="1" x14ac:dyDescent="0.25">
      <c r="A71" s="232" t="s">
        <v>24</v>
      </c>
      <c r="B71" s="233"/>
      <c r="C71" s="231"/>
      <c r="D71" s="16">
        <f>SUM(D65:D70)</f>
        <v>80.329679713636352</v>
      </c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14.25" customHeight="1" x14ac:dyDescent="0.25">
      <c r="A72" s="1"/>
      <c r="B72" s="1"/>
      <c r="C72" s="1"/>
      <c r="D72" s="17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4.25" customHeight="1" x14ac:dyDescent="0.25">
      <c r="A73" s="2" t="s">
        <v>61</v>
      </c>
      <c r="B73" s="2"/>
      <c r="C73" s="2"/>
      <c r="D73" s="163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4.25" customHeight="1" x14ac:dyDescent="0.25">
      <c r="A74" s="1"/>
      <c r="B74" s="1"/>
      <c r="C74" s="1"/>
      <c r="D74" s="17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4.25" customHeight="1" x14ac:dyDescent="0.25">
      <c r="A75" s="2" t="s">
        <v>62</v>
      </c>
      <c r="B75" s="2"/>
      <c r="C75" s="2"/>
      <c r="D75" s="163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4.25" customHeight="1" x14ac:dyDescent="0.25">
      <c r="A76" s="5" t="s">
        <v>63</v>
      </c>
      <c r="B76" s="232" t="s">
        <v>64</v>
      </c>
      <c r="C76" s="231"/>
      <c r="D76" s="5" t="s">
        <v>9</v>
      </c>
      <c r="E76" s="2"/>
      <c r="F76" s="2"/>
      <c r="G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4.25" customHeight="1" x14ac:dyDescent="0.25">
      <c r="A77" s="3" t="s">
        <v>10</v>
      </c>
      <c r="B77" s="229" t="s">
        <v>65</v>
      </c>
      <c r="C77" s="231"/>
      <c r="D77" s="15">
        <v>0</v>
      </c>
      <c r="E77" s="1"/>
      <c r="F77" s="1"/>
      <c r="G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4.25" customHeight="1" x14ac:dyDescent="0.25">
      <c r="A78" s="3" t="s">
        <v>12</v>
      </c>
      <c r="B78" s="229" t="s">
        <v>945</v>
      </c>
      <c r="C78" s="231"/>
      <c r="D78" s="15">
        <f>(D26+D61+D71)/D15*'Estimativa reposição ausências'!F17/12</f>
        <v>135.49254378577055</v>
      </c>
      <c r="E78" s="1"/>
      <c r="F78" s="1"/>
      <c r="G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4.25" customHeight="1" x14ac:dyDescent="0.25">
      <c r="A79" s="232" t="s">
        <v>24</v>
      </c>
      <c r="B79" s="233"/>
      <c r="C79" s="231"/>
      <c r="D79" s="16">
        <f>SUM(D77:D78)</f>
        <v>135.49254378577055</v>
      </c>
      <c r="E79" s="2"/>
      <c r="F79" s="2"/>
      <c r="G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4.25" customHeight="1" x14ac:dyDescent="0.25">
      <c r="A80" s="1"/>
      <c r="B80" s="1"/>
      <c r="C80" s="1"/>
      <c r="D80" s="17"/>
      <c r="E80" s="1"/>
      <c r="F80" s="1"/>
      <c r="G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4.25" customHeight="1" x14ac:dyDescent="0.25">
      <c r="A81" s="2" t="s">
        <v>66</v>
      </c>
      <c r="B81" s="2"/>
      <c r="C81" s="2"/>
      <c r="D81" s="163"/>
      <c r="E81" s="2"/>
      <c r="F81" s="2"/>
      <c r="G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14.25" customHeight="1" x14ac:dyDescent="0.25">
      <c r="A82" s="5" t="s">
        <v>67</v>
      </c>
      <c r="B82" s="232" t="s">
        <v>68</v>
      </c>
      <c r="C82" s="231"/>
      <c r="D82" s="5" t="s">
        <v>9</v>
      </c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4.25" customHeight="1" x14ac:dyDescent="0.25">
      <c r="A83" s="3" t="s">
        <v>10</v>
      </c>
      <c r="B83" s="229" t="s">
        <v>69</v>
      </c>
      <c r="C83" s="231"/>
      <c r="D83" s="6"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4.25" customHeight="1" x14ac:dyDescent="0.25">
      <c r="A84" s="232" t="s">
        <v>24</v>
      </c>
      <c r="B84" s="233"/>
      <c r="C84" s="231"/>
      <c r="D84" s="9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14.2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4.25" customHeight="1" x14ac:dyDescent="0.25">
      <c r="A86" s="2" t="s">
        <v>70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4.25" customHeight="1" x14ac:dyDescent="0.25">
      <c r="A87" s="5">
        <v>4</v>
      </c>
      <c r="B87" s="232" t="s">
        <v>71</v>
      </c>
      <c r="C87" s="231"/>
      <c r="D87" s="5" t="s">
        <v>9</v>
      </c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14.25" customHeight="1" x14ac:dyDescent="0.25">
      <c r="A88" s="3" t="s">
        <v>63</v>
      </c>
      <c r="B88" s="229" t="s">
        <v>72</v>
      </c>
      <c r="C88" s="231"/>
      <c r="D88" s="18">
        <f>D78</f>
        <v>135.49254378577055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4.25" customHeight="1" x14ac:dyDescent="0.25">
      <c r="A89" s="3" t="s">
        <v>67</v>
      </c>
      <c r="B89" s="229" t="s">
        <v>73</v>
      </c>
      <c r="C89" s="231"/>
      <c r="D89" s="6">
        <f>D83</f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4.25" customHeight="1" x14ac:dyDescent="0.25">
      <c r="A90" s="232" t="s">
        <v>24</v>
      </c>
      <c r="B90" s="233"/>
      <c r="C90" s="231"/>
      <c r="D90" s="19">
        <f>SUM(D88:D89)</f>
        <v>135.49254378577055</v>
      </c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14.2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4.25" customHeight="1" x14ac:dyDescent="0.25">
      <c r="A92" s="2" t="s">
        <v>74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4.25" customHeight="1" x14ac:dyDescent="0.25">
      <c r="A93" s="5">
        <v>5</v>
      </c>
      <c r="B93" s="232" t="s">
        <v>75</v>
      </c>
      <c r="C93" s="231"/>
      <c r="D93" s="5" t="s">
        <v>9</v>
      </c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14.25" customHeight="1" x14ac:dyDescent="0.25">
      <c r="A94" s="3" t="s">
        <v>10</v>
      </c>
      <c r="B94" s="229" t="s">
        <v>76</v>
      </c>
      <c r="C94" s="231"/>
      <c r="D94" s="6">
        <f>('UNIFORME E EPI'!F13+'UNIFORME E EPI'!F21)*D15/21</f>
        <v>95.151428571428568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4.25" customHeight="1" x14ac:dyDescent="0.25">
      <c r="A95" s="3" t="s">
        <v>12</v>
      </c>
      <c r="B95" s="240" t="s">
        <v>122</v>
      </c>
      <c r="C95" s="231"/>
      <c r="D95" s="6"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4.25" customHeight="1" x14ac:dyDescent="0.25">
      <c r="A96" s="3" t="s">
        <v>14</v>
      </c>
      <c r="B96" s="229" t="s">
        <v>91</v>
      </c>
      <c r="C96" s="231"/>
      <c r="D96" s="6"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4.25" customHeight="1" x14ac:dyDescent="0.25">
      <c r="A97" s="3" t="s">
        <v>16</v>
      </c>
      <c r="B97" s="229" t="s">
        <v>92</v>
      </c>
      <c r="C97" s="231"/>
      <c r="D97" s="6"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4.25" customHeight="1" x14ac:dyDescent="0.25">
      <c r="A98" s="232" t="s">
        <v>24</v>
      </c>
      <c r="B98" s="233"/>
      <c r="C98" s="231"/>
      <c r="D98" s="19">
        <f>SUM(D94:D97)</f>
        <v>95.151428571428568</v>
      </c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4.25" customHeight="1" x14ac:dyDescent="0.25">
      <c r="A99" s="163"/>
      <c r="B99" s="163"/>
      <c r="C99" s="163"/>
      <c r="D99" s="20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4.25" customHeight="1" x14ac:dyDescent="0.25">
      <c r="A100" s="232" t="s">
        <v>78</v>
      </c>
      <c r="B100" s="233"/>
      <c r="C100" s="231"/>
      <c r="D100" s="9">
        <f>D26+D61+D71+D90+D98</f>
        <v>2365.9347266162895</v>
      </c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4.2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4.25" customHeight="1" x14ac:dyDescent="0.25">
      <c r="A102" s="2" t="s">
        <v>79</v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4.25" customHeight="1" x14ac:dyDescent="0.25">
      <c r="A103" s="5">
        <v>6</v>
      </c>
      <c r="B103" s="5" t="s">
        <v>80</v>
      </c>
      <c r="C103" s="11" t="s">
        <v>34</v>
      </c>
      <c r="D103" s="5" t="s">
        <v>9</v>
      </c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4.25" customHeight="1" x14ac:dyDescent="0.25">
      <c r="A104" s="3" t="s">
        <v>10</v>
      </c>
      <c r="B104" s="4" t="s">
        <v>81</v>
      </c>
      <c r="C104" s="21">
        <f>'COMPOSIÇÃO BDI'!D5</f>
        <v>6.0699999999999994</v>
      </c>
      <c r="D104" s="22">
        <f>D100*C104%</f>
        <v>143.61223790560877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4.25" customHeight="1" x14ac:dyDescent="0.25">
      <c r="A105" s="3" t="s">
        <v>12</v>
      </c>
      <c r="B105" s="4" t="s">
        <v>82</v>
      </c>
      <c r="C105" s="21">
        <f>'COMPOSIÇÃO BDI'!D9</f>
        <v>7.4</v>
      </c>
      <c r="D105" s="22">
        <f>(D100+D104)*C105%</f>
        <v>185.70647537462048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4.25" customHeight="1" x14ac:dyDescent="0.25">
      <c r="A106" s="3" t="s">
        <v>14</v>
      </c>
      <c r="B106" s="4" t="s">
        <v>83</v>
      </c>
      <c r="C106" s="21">
        <f>SUM(C107:C110)</f>
        <v>10.15</v>
      </c>
      <c r="D106" s="22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4.25" customHeight="1" x14ac:dyDescent="0.25">
      <c r="A107" s="4"/>
      <c r="B107" s="4" t="s">
        <v>84</v>
      </c>
      <c r="C107" s="21">
        <f>'COMPOSIÇÃO BDI'!D14</f>
        <v>2</v>
      </c>
      <c r="D107" s="22">
        <f>(D100+D$104+D$105)/(1-C$106%)*C107%</f>
        <v>59.994511739488452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4.25" customHeight="1" x14ac:dyDescent="0.25">
      <c r="A108" s="4"/>
      <c r="B108" s="37" t="s">
        <v>85</v>
      </c>
      <c r="C108" s="21">
        <f>'COMPOSIÇÃO BDI'!D13</f>
        <v>3</v>
      </c>
      <c r="D108" s="22">
        <f>(D100+D$104+D$105)/(1-C$106%)*C108%</f>
        <v>89.991767609232681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4.25" customHeight="1" x14ac:dyDescent="0.25">
      <c r="A109" s="4"/>
      <c r="B109" s="37" t="s">
        <v>163</v>
      </c>
      <c r="C109" s="21">
        <f>'COMPOSIÇÃO BDI'!D15</f>
        <v>4.5</v>
      </c>
      <c r="D109" s="22">
        <f>(D100+D$104+D$105)/(1-C$106%)*C109%</f>
        <v>134.98765141384902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4.25" customHeight="1" x14ac:dyDescent="0.25">
      <c r="A110" s="4"/>
      <c r="B110" s="4" t="s">
        <v>86</v>
      </c>
      <c r="C110" s="21">
        <f>'COMPOSIÇÃO BDI'!D12</f>
        <v>0.65</v>
      </c>
      <c r="D110" s="22">
        <f>(D100+D$104+D$105)/(1-C$106%)*C110%</f>
        <v>19.49821631533375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4.25" customHeight="1" x14ac:dyDescent="0.25">
      <c r="A111" s="232" t="s">
        <v>24</v>
      </c>
      <c r="B111" s="231"/>
      <c r="C111" s="11"/>
      <c r="D111" s="9">
        <f>SUM(D104:D110)</f>
        <v>633.79086035813316</v>
      </c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t="14.2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5" ht="14.25" customHeight="1" x14ac:dyDescent="0.25">
      <c r="A113" s="2" t="s">
        <v>87</v>
      </c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5" ht="14.25" customHeight="1" x14ac:dyDescent="0.25">
      <c r="A114" s="11"/>
      <c r="B114" s="232" t="s">
        <v>88</v>
      </c>
      <c r="C114" s="231"/>
      <c r="D114" s="5" t="s">
        <v>9</v>
      </c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5" ht="14.25" customHeight="1" x14ac:dyDescent="0.25">
      <c r="A115" s="3" t="s">
        <v>10</v>
      </c>
      <c r="B115" s="229" t="s">
        <v>7</v>
      </c>
      <c r="C115" s="231"/>
      <c r="D115" s="6">
        <f>D26</f>
        <v>1085.3345454545454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5" ht="14.25" customHeight="1" x14ac:dyDescent="0.25">
      <c r="A116" s="3" t="s">
        <v>12</v>
      </c>
      <c r="B116" s="229" t="s">
        <v>25</v>
      </c>
      <c r="C116" s="231"/>
      <c r="D116" s="6">
        <f>D61</f>
        <v>969.626529090909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5" ht="14.25" customHeight="1" x14ac:dyDescent="0.25">
      <c r="A117" s="3" t="s">
        <v>14</v>
      </c>
      <c r="B117" s="229" t="s">
        <v>53</v>
      </c>
      <c r="C117" s="231"/>
      <c r="D117" s="6">
        <f>D71</f>
        <v>80.329679713636352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5" ht="14.25" customHeight="1" x14ac:dyDescent="0.25">
      <c r="A118" s="3" t="s">
        <v>16</v>
      </c>
      <c r="B118" s="229" t="s">
        <v>61</v>
      </c>
      <c r="C118" s="231"/>
      <c r="D118" s="6">
        <f>D90</f>
        <v>135.49254378577055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5" ht="14.25" customHeight="1" x14ac:dyDescent="0.25">
      <c r="A119" s="3" t="s">
        <v>18</v>
      </c>
      <c r="B119" s="229" t="s">
        <v>74</v>
      </c>
      <c r="C119" s="231"/>
      <c r="D119" s="6">
        <f>D98</f>
        <v>95.151428571428568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4.25" customHeight="1" x14ac:dyDescent="0.25">
      <c r="A120" s="232" t="s">
        <v>89</v>
      </c>
      <c r="B120" s="233"/>
      <c r="C120" s="231"/>
      <c r="D120" s="9">
        <f>SUM(D115:D119)</f>
        <v>2365.9347266162895</v>
      </c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4.25" customHeight="1" x14ac:dyDescent="0.25">
      <c r="A121" s="3" t="s">
        <v>20</v>
      </c>
      <c r="B121" s="229" t="s">
        <v>79</v>
      </c>
      <c r="C121" s="231"/>
      <c r="D121" s="6">
        <f>D111</f>
        <v>633.79086035813316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4.25" customHeight="1" x14ac:dyDescent="0.25">
      <c r="A122" s="232" t="s">
        <v>90</v>
      </c>
      <c r="B122" s="233"/>
      <c r="C122" s="231"/>
      <c r="D122" s="9">
        <f>D120+D121</f>
        <v>2999.7255869744226</v>
      </c>
      <c r="E122" s="14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4.2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4.2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4.2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4.2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4.2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4.2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4.2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4.2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4.2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4.2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4.2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4.2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4.2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4.2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4.2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4.2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4.2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4.2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4.2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4.2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4.2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4.2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4.2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4.2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4.2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4.2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4.2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4.2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4.2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4.2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4.2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4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4.2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4.2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4.2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4.2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4.2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4.2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4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4.2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4.2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4.2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4.2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4.2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4.2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4.2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4.2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4.2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4.2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4.2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4.2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4.2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4.2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4.2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4.2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4.2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4.2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4.2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4.2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4.2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4.2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4.2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4.2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4.2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4.2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4.2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4.2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4.2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4.2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4.2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4.2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4.2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4.2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4.2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4.2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4.2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4.2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4.2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4.2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4.2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4.2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4.2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4.2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4.2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4.2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4.2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4.2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4.2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4.2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4.2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4.2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4.2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4.2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4.2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4.2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4.2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4.2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4.2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4.2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4.2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4.2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4.2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4.2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4.2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4.2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4.2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4.2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4.2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4.2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4.2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4.2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4.2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4.2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4.2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4.2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4.2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4.2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4.2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4.2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4.2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4.2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4.2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4.2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4.2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4.2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4.2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4.2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4.2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4.2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4.2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4.2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4.2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4.2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4.2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4.2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4.2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4.2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4.2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4.2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4.2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4.2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4.2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4.2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4.2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4.2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4.2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4.2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4.2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4.2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4.2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4.2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4.2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4.2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4.2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4.2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4.2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4.2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4.2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4.2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4.2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4.2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4.2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4.2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4.2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4.2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4.2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4.2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4.2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4.2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4.2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4.2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4.2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4.2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4.2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4.2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4.2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4.2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4.2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4.2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4.2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4.2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4.2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4.2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4.2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4.2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4.2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4.2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4.2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4.2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4.2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4.2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 customHeight="1" x14ac:dyDescent="0.2"/>
    <row r="323" spans="1:25" ht="15.75" customHeight="1" x14ac:dyDescent="0.2"/>
    <row r="324" spans="1:25" ht="15.75" customHeight="1" x14ac:dyDescent="0.2"/>
    <row r="325" spans="1:25" ht="15.75" customHeight="1" x14ac:dyDescent="0.2"/>
    <row r="326" spans="1:25" ht="15.75" customHeight="1" x14ac:dyDescent="0.2"/>
    <row r="327" spans="1:25" ht="15.75" customHeight="1" x14ac:dyDescent="0.2"/>
    <row r="328" spans="1:25" ht="15.75" customHeight="1" x14ac:dyDescent="0.2"/>
    <row r="329" spans="1:25" ht="15.75" customHeight="1" x14ac:dyDescent="0.2"/>
    <row r="330" spans="1:25" ht="15.75" customHeight="1" x14ac:dyDescent="0.2"/>
    <row r="331" spans="1:25" ht="15.75" customHeight="1" x14ac:dyDescent="0.2"/>
    <row r="332" spans="1:25" ht="15.75" customHeight="1" x14ac:dyDescent="0.2"/>
    <row r="333" spans="1:25" ht="15.75" customHeight="1" x14ac:dyDescent="0.2"/>
    <row r="334" spans="1:25" ht="15.75" customHeight="1" x14ac:dyDescent="0.2"/>
    <row r="335" spans="1:25" ht="15.75" customHeight="1" x14ac:dyDescent="0.2"/>
    <row r="336" spans="1:25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70">
    <mergeCell ref="B9:C9"/>
    <mergeCell ref="B21:C21"/>
    <mergeCell ref="A1:D1"/>
    <mergeCell ref="A5:D5"/>
    <mergeCell ref="B6:C6"/>
    <mergeCell ref="B7:C7"/>
    <mergeCell ref="B8:C8"/>
    <mergeCell ref="B24:C24"/>
    <mergeCell ref="B10:C10"/>
    <mergeCell ref="B11:C11"/>
    <mergeCell ref="B12:C12"/>
    <mergeCell ref="B13:C13"/>
    <mergeCell ref="B14:C14"/>
    <mergeCell ref="B15:C15"/>
    <mergeCell ref="B18:C18"/>
    <mergeCell ref="B19:C19"/>
    <mergeCell ref="B22:C22"/>
    <mergeCell ref="B23:C23"/>
    <mergeCell ref="B70:C70"/>
    <mergeCell ref="B53:C53"/>
    <mergeCell ref="B25:C25"/>
    <mergeCell ref="A26:C26"/>
    <mergeCell ref="B31:C31"/>
    <mergeCell ref="B32:C32"/>
    <mergeCell ref="B33:C33"/>
    <mergeCell ref="A34:C34"/>
    <mergeCell ref="A46:B46"/>
    <mergeCell ref="B49:C49"/>
    <mergeCell ref="B50:C50"/>
    <mergeCell ref="B51:C51"/>
    <mergeCell ref="B52:C52"/>
    <mergeCell ref="A61:C61"/>
    <mergeCell ref="B64:C64"/>
    <mergeCell ref="B66:C66"/>
    <mergeCell ref="B67:C67"/>
    <mergeCell ref="B69:C69"/>
    <mergeCell ref="A54:C54"/>
    <mergeCell ref="B57:C57"/>
    <mergeCell ref="B58:C58"/>
    <mergeCell ref="B59:C59"/>
    <mergeCell ref="B60:C60"/>
    <mergeCell ref="A90:C90"/>
    <mergeCell ref="A71:C71"/>
    <mergeCell ref="B76:C76"/>
    <mergeCell ref="B77:C77"/>
    <mergeCell ref="B78:C78"/>
    <mergeCell ref="A79:C79"/>
    <mergeCell ref="B82:C82"/>
    <mergeCell ref="B83:C83"/>
    <mergeCell ref="A84:C84"/>
    <mergeCell ref="B87:C87"/>
    <mergeCell ref="B88:C88"/>
    <mergeCell ref="B89:C89"/>
    <mergeCell ref="B117:C117"/>
    <mergeCell ref="B93:C93"/>
    <mergeCell ref="B94:C94"/>
    <mergeCell ref="B95:C95"/>
    <mergeCell ref="B96:C96"/>
    <mergeCell ref="B97:C97"/>
    <mergeCell ref="A98:C98"/>
    <mergeCell ref="A100:C100"/>
    <mergeCell ref="A111:B111"/>
    <mergeCell ref="B114:C114"/>
    <mergeCell ref="B115:C115"/>
    <mergeCell ref="B116:C116"/>
    <mergeCell ref="B118:C118"/>
    <mergeCell ref="B119:C119"/>
    <mergeCell ref="A120:C120"/>
    <mergeCell ref="B121:C121"/>
    <mergeCell ref="A122:C122"/>
  </mergeCells>
  <pageMargins left="0.511811024" right="0.511811024" top="0.78740157499999996" bottom="0.78740157499999996" header="0" footer="0"/>
  <pageSetup orientation="landscape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001"/>
  <sheetViews>
    <sheetView workbookViewId="0">
      <selection activeCell="G24" sqref="G24"/>
    </sheetView>
  </sheetViews>
  <sheetFormatPr defaultColWidth="12.625" defaultRowHeight="15" customHeight="1" x14ac:dyDescent="0.2"/>
  <cols>
    <col min="1" max="1" width="3.75" style="24" customWidth="1"/>
    <col min="2" max="2" width="54.25" style="24" customWidth="1"/>
    <col min="3" max="3" width="8.625" style="24" customWidth="1"/>
    <col min="4" max="4" width="22.5" style="24" customWidth="1"/>
    <col min="5" max="25" width="8" style="24" customWidth="1"/>
    <col min="26" max="16384" width="12.625" style="24"/>
  </cols>
  <sheetData>
    <row r="1" spans="1:24" ht="14.25" customHeight="1" x14ac:dyDescent="0.25">
      <c r="A1" s="237" t="s">
        <v>0</v>
      </c>
      <c r="B1" s="238"/>
      <c r="C1" s="238"/>
      <c r="D1" s="23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4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4.25" customHeight="1" x14ac:dyDescent="0.25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4.25" customHeight="1" x14ac:dyDescent="0.2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4.25" customHeight="1" x14ac:dyDescent="0.25">
      <c r="A5" s="239" t="s">
        <v>2</v>
      </c>
      <c r="B5" s="238"/>
      <c r="C5" s="238"/>
      <c r="D5" s="23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47.25" x14ac:dyDescent="0.25">
      <c r="A6" s="3">
        <v>1</v>
      </c>
      <c r="B6" s="240" t="s">
        <v>116</v>
      </c>
      <c r="C6" s="231"/>
      <c r="D6" s="40" t="s">
        <v>961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4.25" customHeight="1" x14ac:dyDescent="0.25">
      <c r="A7" s="3">
        <v>2</v>
      </c>
      <c r="B7" s="229" t="s">
        <v>3</v>
      </c>
      <c r="C7" s="231"/>
      <c r="D7" s="37" t="s">
        <v>137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4.25" customHeight="1" x14ac:dyDescent="0.25">
      <c r="A8" s="3">
        <v>3</v>
      </c>
      <c r="B8" s="229" t="s">
        <v>4</v>
      </c>
      <c r="C8" s="231"/>
      <c r="D8" s="38">
        <v>1804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5.75" x14ac:dyDescent="0.25">
      <c r="A9" s="3">
        <v>4</v>
      </c>
      <c r="B9" s="229" t="s">
        <v>5</v>
      </c>
      <c r="C9" s="231"/>
      <c r="D9" s="40" t="s">
        <v>126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4.25" customHeight="1" x14ac:dyDescent="0.25">
      <c r="A10" s="3">
        <v>5</v>
      </c>
      <c r="B10" s="229" t="s">
        <v>6</v>
      </c>
      <c r="C10" s="231"/>
      <c r="D10" s="39">
        <v>44317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4.25" customHeight="1" x14ac:dyDescent="0.25">
      <c r="A11" s="3">
        <v>6</v>
      </c>
      <c r="B11" s="240" t="s">
        <v>118</v>
      </c>
      <c r="C11" s="231"/>
      <c r="D11" s="41">
        <v>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14.25" customHeight="1" x14ac:dyDescent="0.25">
      <c r="A12" s="3">
        <v>7</v>
      </c>
      <c r="B12" s="240" t="s">
        <v>125</v>
      </c>
      <c r="C12" s="231"/>
      <c r="D12" s="38">
        <v>1100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s="143" customFormat="1" ht="14.25" customHeight="1" x14ac:dyDescent="0.25">
      <c r="A13" s="150">
        <v>8</v>
      </c>
      <c r="B13" s="243" t="s">
        <v>951</v>
      </c>
      <c r="C13" s="243"/>
      <c r="D13" s="151">
        <v>5.5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s="143" customFormat="1" ht="14.25" customHeight="1" x14ac:dyDescent="0.25">
      <c r="A14" s="150">
        <v>8</v>
      </c>
      <c r="B14" s="243" t="s">
        <v>949</v>
      </c>
      <c r="C14" s="243"/>
      <c r="D14" s="151">
        <v>18.309999999999999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s="143" customFormat="1" ht="14.25" customHeight="1" x14ac:dyDescent="0.25">
      <c r="A15" s="150">
        <v>9</v>
      </c>
      <c r="B15" s="243" t="s">
        <v>950</v>
      </c>
      <c r="C15" s="243"/>
      <c r="D15" s="153">
        <v>21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4.25" customHeight="1" x14ac:dyDescent="0.25">
      <c r="A16" s="150">
        <v>10</v>
      </c>
      <c r="B16" s="243" t="s">
        <v>959</v>
      </c>
      <c r="C16" s="243"/>
      <c r="D16" s="153">
        <v>4.21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s="143" customFormat="1" ht="14.25" customHeight="1" x14ac:dyDescent="0.25">
      <c r="A17" s="146"/>
      <c r="B17" s="147"/>
      <c r="C17" s="147"/>
      <c r="D17" s="152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4.25" customHeight="1" x14ac:dyDescent="0.25">
      <c r="A18" s="2" t="s">
        <v>7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4.25" customHeight="1" x14ac:dyDescent="0.25">
      <c r="A19" s="5">
        <v>1</v>
      </c>
      <c r="B19" s="232" t="s">
        <v>8</v>
      </c>
      <c r="C19" s="231"/>
      <c r="D19" s="5" t="s">
        <v>9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4.25" customHeight="1" x14ac:dyDescent="0.25">
      <c r="A20" s="3" t="s">
        <v>10</v>
      </c>
      <c r="B20" s="229" t="s">
        <v>11</v>
      </c>
      <c r="C20" s="231"/>
      <c r="D20" s="6">
        <f>D8</f>
        <v>1804</v>
      </c>
      <c r="E20" s="25"/>
      <c r="F20" s="1"/>
      <c r="G20" s="7"/>
      <c r="H20" s="7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4.25" customHeight="1" x14ac:dyDescent="0.25">
      <c r="A21" s="3" t="s">
        <v>12</v>
      </c>
      <c r="B21" s="241" t="s">
        <v>13</v>
      </c>
      <c r="C21" s="234"/>
      <c r="D21" s="6">
        <v>0</v>
      </c>
      <c r="E21" s="1"/>
      <c r="F21" s="1"/>
      <c r="G21" s="7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4.25" customHeight="1" x14ac:dyDescent="0.25">
      <c r="A22" s="3" t="s">
        <v>14</v>
      </c>
      <c r="B22" s="154" t="s">
        <v>15</v>
      </c>
      <c r="C22" s="158">
        <v>0.4</v>
      </c>
      <c r="D22" s="155">
        <f>D12*C22</f>
        <v>440</v>
      </c>
      <c r="E22" s="1"/>
      <c r="F22" s="1"/>
      <c r="G22" s="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4.25" customHeight="1" x14ac:dyDescent="0.25">
      <c r="A23" s="3" t="s">
        <v>16</v>
      </c>
      <c r="B23" s="229" t="s">
        <v>17</v>
      </c>
      <c r="C23" s="244"/>
      <c r="D23" s="6"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4.25" customHeight="1" x14ac:dyDescent="0.25">
      <c r="A24" s="3" t="s">
        <v>18</v>
      </c>
      <c r="B24" s="229" t="s">
        <v>19</v>
      </c>
      <c r="C24" s="231"/>
      <c r="D24" s="6"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4.25" customHeight="1" x14ac:dyDescent="0.25">
      <c r="A25" s="3" t="s">
        <v>20</v>
      </c>
      <c r="B25" s="229" t="s">
        <v>21</v>
      </c>
      <c r="C25" s="231"/>
      <c r="D25" s="6"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4.25" customHeight="1" x14ac:dyDescent="0.25">
      <c r="A26" s="3" t="s">
        <v>22</v>
      </c>
      <c r="B26" s="229" t="s">
        <v>23</v>
      </c>
      <c r="C26" s="231"/>
      <c r="D26" s="6"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4.25" customHeight="1" x14ac:dyDescent="0.25">
      <c r="A27" s="232" t="s">
        <v>24</v>
      </c>
      <c r="B27" s="233"/>
      <c r="C27" s="231"/>
      <c r="D27" s="9">
        <f>SUM(D20:D26)</f>
        <v>2244</v>
      </c>
      <c r="E27" s="1"/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4.2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4.25" customHeight="1" x14ac:dyDescent="0.25">
      <c r="A29" s="2" t="s">
        <v>25</v>
      </c>
      <c r="B29" s="1"/>
      <c r="C29" s="1"/>
      <c r="D29" s="1"/>
      <c r="E29" s="1"/>
      <c r="F29" s="1"/>
      <c r="G29" s="1"/>
      <c r="H29" s="1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4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4.25" customHeight="1" x14ac:dyDescent="0.25">
      <c r="A31" s="2" t="s">
        <v>26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4.25" customHeight="1" x14ac:dyDescent="0.25">
      <c r="A32" s="5" t="s">
        <v>27</v>
      </c>
      <c r="B32" s="232" t="s">
        <v>28</v>
      </c>
      <c r="C32" s="231"/>
      <c r="D32" s="5" t="s">
        <v>9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4.25" customHeight="1" x14ac:dyDescent="0.25">
      <c r="A33" s="3" t="s">
        <v>10</v>
      </c>
      <c r="B33" s="229" t="s">
        <v>29</v>
      </c>
      <c r="C33" s="231"/>
      <c r="D33" s="6">
        <f>D27/12</f>
        <v>187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4.25" customHeight="1" x14ac:dyDescent="0.25">
      <c r="A34" s="3" t="s">
        <v>12</v>
      </c>
      <c r="B34" s="229" t="s">
        <v>30</v>
      </c>
      <c r="C34" s="231"/>
      <c r="D34" s="6">
        <f>D27*(1+1/3)/12</f>
        <v>249.33333333333334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4.25" customHeight="1" x14ac:dyDescent="0.25">
      <c r="A35" s="232" t="s">
        <v>24</v>
      </c>
      <c r="B35" s="233"/>
      <c r="C35" s="231"/>
      <c r="D35" s="9">
        <f>SUM(D33:D34)</f>
        <v>436.33333333333337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4.2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4.25" customHeight="1" x14ac:dyDescent="0.25">
      <c r="A37" s="2" t="s">
        <v>31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4.25" customHeight="1" x14ac:dyDescent="0.25">
      <c r="A38" s="5" t="s">
        <v>32</v>
      </c>
      <c r="B38" s="5" t="s">
        <v>33</v>
      </c>
      <c r="C38" s="11" t="s">
        <v>34</v>
      </c>
      <c r="D38" s="5" t="s">
        <v>9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14.25" customHeight="1" x14ac:dyDescent="0.25">
      <c r="A39" s="3" t="s">
        <v>10</v>
      </c>
      <c r="B39" s="4" t="s">
        <v>35</v>
      </c>
      <c r="C39" s="12">
        <v>0</v>
      </c>
      <c r="D39" s="6">
        <f t="shared" ref="D39:D46" si="0">(D$27+D$35)*C39%</f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4.25" customHeight="1" x14ac:dyDescent="0.25">
      <c r="A40" s="3" t="s">
        <v>12</v>
      </c>
      <c r="B40" s="4" t="s">
        <v>36</v>
      </c>
      <c r="C40" s="12">
        <v>2.5</v>
      </c>
      <c r="D40" s="6">
        <f t="shared" si="0"/>
        <v>67.00833333333334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4.25" customHeight="1" x14ac:dyDescent="0.25">
      <c r="A41" s="3" t="s">
        <v>14</v>
      </c>
      <c r="B41" s="4" t="s">
        <v>37</v>
      </c>
      <c r="C41" s="12">
        <f>3*2</f>
        <v>6</v>
      </c>
      <c r="D41" s="6">
        <f t="shared" si="0"/>
        <v>160.82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4.25" customHeight="1" x14ac:dyDescent="0.25">
      <c r="A42" s="3" t="s">
        <v>16</v>
      </c>
      <c r="B42" s="4" t="s">
        <v>38</v>
      </c>
      <c r="C42" s="12">
        <v>1.5</v>
      </c>
      <c r="D42" s="6">
        <f t="shared" si="0"/>
        <v>40.204999999999998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4.25" customHeight="1" x14ac:dyDescent="0.25">
      <c r="A43" s="3" t="s">
        <v>18</v>
      </c>
      <c r="B43" s="4" t="s">
        <v>39</v>
      </c>
      <c r="C43" s="12">
        <v>1</v>
      </c>
      <c r="D43" s="6">
        <f t="shared" si="0"/>
        <v>26.803333333333335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4.25" customHeight="1" x14ac:dyDescent="0.25">
      <c r="A44" s="3" t="s">
        <v>20</v>
      </c>
      <c r="B44" s="4" t="s">
        <v>40</v>
      </c>
      <c r="C44" s="12">
        <v>0.6</v>
      </c>
      <c r="D44" s="6">
        <f t="shared" si="0"/>
        <v>16.082000000000001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4.25" customHeight="1" x14ac:dyDescent="0.25">
      <c r="A45" s="3" t="s">
        <v>22</v>
      </c>
      <c r="B45" s="4" t="s">
        <v>41</v>
      </c>
      <c r="C45" s="12">
        <v>0.2</v>
      </c>
      <c r="D45" s="6">
        <f t="shared" si="0"/>
        <v>5.3606666666666669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4.25" customHeight="1" x14ac:dyDescent="0.25">
      <c r="A46" s="3" t="s">
        <v>42</v>
      </c>
      <c r="B46" s="4" t="s">
        <v>43</v>
      </c>
      <c r="C46" s="12">
        <v>8</v>
      </c>
      <c r="D46" s="6">
        <f t="shared" si="0"/>
        <v>214.42666666666668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4.25" customHeight="1" x14ac:dyDescent="0.25">
      <c r="A47" s="232" t="s">
        <v>24</v>
      </c>
      <c r="B47" s="231"/>
      <c r="C47" s="13">
        <f t="shared" ref="C47:D47" si="1">SUM(C39:C46)</f>
        <v>19.799999999999997</v>
      </c>
      <c r="D47" s="13">
        <f t="shared" si="1"/>
        <v>530.7059999999999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4.2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4.25" customHeight="1" x14ac:dyDescent="0.25">
      <c r="A49" s="2" t="s">
        <v>44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4.25" customHeight="1" x14ac:dyDescent="0.25">
      <c r="A50" s="5" t="s">
        <v>45</v>
      </c>
      <c r="B50" s="232" t="s">
        <v>46</v>
      </c>
      <c r="C50" s="231"/>
      <c r="D50" s="5" t="s">
        <v>9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14.25" customHeight="1" x14ac:dyDescent="0.25">
      <c r="A51" s="3" t="s">
        <v>10</v>
      </c>
      <c r="B51" s="229" t="s">
        <v>47</v>
      </c>
      <c r="C51" s="231"/>
      <c r="D51" s="6">
        <f>D13*2*D15-6%*D20</f>
        <v>122.76</v>
      </c>
      <c r="E51" s="25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4.25" customHeight="1" x14ac:dyDescent="0.25">
      <c r="A52" s="3" t="s">
        <v>12</v>
      </c>
      <c r="B52" s="229" t="s">
        <v>48</v>
      </c>
      <c r="C52" s="231"/>
      <c r="D52" s="6">
        <f>D14*D15*0.91+D16*D15</f>
        <v>438.31410000000005</v>
      </c>
      <c r="E52" s="25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4.25" customHeight="1" x14ac:dyDescent="0.25">
      <c r="A53" s="3" t="s">
        <v>14</v>
      </c>
      <c r="B53" s="229" t="s">
        <v>868</v>
      </c>
      <c r="C53" s="231"/>
      <c r="D53" s="6"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4.25" customHeight="1" x14ac:dyDescent="0.25">
      <c r="A54" s="3" t="s">
        <v>16</v>
      </c>
      <c r="B54" s="229" t="s">
        <v>50</v>
      </c>
      <c r="C54" s="231"/>
      <c r="D54" s="6"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4.25" customHeight="1" x14ac:dyDescent="0.25">
      <c r="A55" s="232" t="s">
        <v>24</v>
      </c>
      <c r="B55" s="233"/>
      <c r="C55" s="231"/>
      <c r="D55" s="9">
        <f>SUM(D51:D54)</f>
        <v>561.07410000000004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4.2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4.25" customHeight="1" x14ac:dyDescent="0.25">
      <c r="A57" s="2" t="s">
        <v>51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4.25" customHeight="1" x14ac:dyDescent="0.25">
      <c r="A58" s="5">
        <v>2</v>
      </c>
      <c r="B58" s="232" t="s">
        <v>52</v>
      </c>
      <c r="C58" s="231"/>
      <c r="D58" s="5" t="s">
        <v>9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4.25" customHeight="1" x14ac:dyDescent="0.25">
      <c r="A59" s="3" t="s">
        <v>27</v>
      </c>
      <c r="B59" s="229" t="s">
        <v>28</v>
      </c>
      <c r="C59" s="231"/>
      <c r="D59" s="6">
        <f>D35</f>
        <v>436.33333333333337</v>
      </c>
      <c r="E59" s="14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4.25" customHeight="1" x14ac:dyDescent="0.25">
      <c r="A60" s="3" t="s">
        <v>32</v>
      </c>
      <c r="B60" s="229" t="s">
        <v>33</v>
      </c>
      <c r="C60" s="231"/>
      <c r="D60" s="6">
        <f>D47</f>
        <v>530.7059999999999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4.25" customHeight="1" x14ac:dyDescent="0.25">
      <c r="A61" s="3" t="s">
        <v>45</v>
      </c>
      <c r="B61" s="229" t="s">
        <v>46</v>
      </c>
      <c r="C61" s="231"/>
      <c r="D61" s="6">
        <f>D55</f>
        <v>561.07410000000004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4.25" customHeight="1" x14ac:dyDescent="0.25">
      <c r="A62" s="232" t="s">
        <v>24</v>
      </c>
      <c r="B62" s="233"/>
      <c r="C62" s="231"/>
      <c r="D62" s="9">
        <f>SUM(D59:D61)</f>
        <v>1528.1134333333334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4.2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4.25" customHeight="1" x14ac:dyDescent="0.25">
      <c r="A64" s="2" t="s">
        <v>53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4.25" customHeight="1" x14ac:dyDescent="0.25">
      <c r="A65" s="5">
        <v>3</v>
      </c>
      <c r="B65" s="232" t="s">
        <v>54</v>
      </c>
      <c r="C65" s="234"/>
      <c r="D65" s="5" t="s">
        <v>9</v>
      </c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4.25" customHeight="1" x14ac:dyDescent="0.25">
      <c r="A66" s="3" t="s">
        <v>10</v>
      </c>
      <c r="B66" s="154" t="s">
        <v>55</v>
      </c>
      <c r="C66" s="156">
        <v>0.1</v>
      </c>
      <c r="D66" s="162">
        <f>C66*(D27+D35)/12</f>
        <v>22.336111111111112</v>
      </c>
      <c r="E66" s="10"/>
      <c r="F66" s="10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4.25" customHeight="1" x14ac:dyDescent="0.25">
      <c r="A67" s="3" t="s">
        <v>12</v>
      </c>
      <c r="B67" s="229" t="s">
        <v>56</v>
      </c>
      <c r="C67" s="228"/>
      <c r="D67" s="15">
        <f>8%*D66</f>
        <v>1.786888888888889</v>
      </c>
      <c r="E67" s="10"/>
      <c r="F67" s="10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4.25" customHeight="1" x14ac:dyDescent="0.25">
      <c r="A68" s="3" t="s">
        <v>14</v>
      </c>
      <c r="B68" s="229" t="s">
        <v>57</v>
      </c>
      <c r="C68" s="236"/>
      <c r="D68" s="15">
        <f>C66*40%*D46</f>
        <v>8.5770666666666688</v>
      </c>
      <c r="E68" s="10"/>
      <c r="F68" s="10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4.25" customHeight="1" x14ac:dyDescent="0.25">
      <c r="A69" s="3" t="s">
        <v>16</v>
      </c>
      <c r="B69" s="154" t="s">
        <v>58</v>
      </c>
      <c r="C69" s="156">
        <f>1-C66</f>
        <v>0.9</v>
      </c>
      <c r="D69" s="162">
        <f>C69*7/30/12*(D27+D35)</f>
        <v>46.905833333333334</v>
      </c>
      <c r="E69" s="10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4.25" customHeight="1" x14ac:dyDescent="0.25">
      <c r="A70" s="3" t="s">
        <v>18</v>
      </c>
      <c r="B70" s="229" t="s">
        <v>59</v>
      </c>
      <c r="C70" s="228"/>
      <c r="D70" s="15">
        <f>C47%*D69</f>
        <v>9.2873549999999998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4.25" customHeight="1" x14ac:dyDescent="0.25">
      <c r="A71" s="3" t="s">
        <v>20</v>
      </c>
      <c r="B71" s="229" t="s">
        <v>60</v>
      </c>
      <c r="C71" s="230"/>
      <c r="D71" s="15">
        <f>C69*40%*D46</f>
        <v>77.193600000000018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4.25" customHeight="1" x14ac:dyDescent="0.25">
      <c r="A72" s="232" t="s">
        <v>24</v>
      </c>
      <c r="B72" s="233"/>
      <c r="C72" s="231"/>
      <c r="D72" s="16">
        <f>SUM(D66:D71)</f>
        <v>166.08685500000001</v>
      </c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14.25" customHeight="1" x14ac:dyDescent="0.25">
      <c r="A73" s="1"/>
      <c r="B73" s="1"/>
      <c r="C73" s="1"/>
      <c r="D73" s="17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4.25" customHeight="1" x14ac:dyDescent="0.25">
      <c r="A74" s="2" t="s">
        <v>61</v>
      </c>
      <c r="B74" s="2"/>
      <c r="C74" s="2"/>
      <c r="D74" s="23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4.25" customHeight="1" x14ac:dyDescent="0.25">
      <c r="A75" s="1"/>
      <c r="B75" s="1"/>
      <c r="C75" s="1"/>
      <c r="D75" s="17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4.25" customHeight="1" x14ac:dyDescent="0.25">
      <c r="A76" s="2" t="s">
        <v>62</v>
      </c>
      <c r="B76" s="2"/>
      <c r="C76" s="2"/>
      <c r="D76" s="23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4.25" customHeight="1" x14ac:dyDescent="0.25">
      <c r="A77" s="5" t="s">
        <v>63</v>
      </c>
      <c r="B77" s="232" t="s">
        <v>64</v>
      </c>
      <c r="C77" s="231"/>
      <c r="D77" s="5" t="s">
        <v>9</v>
      </c>
      <c r="E77" s="2"/>
      <c r="F77" s="2"/>
      <c r="G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4.25" customHeight="1" x14ac:dyDescent="0.25">
      <c r="A78" s="3" t="s">
        <v>10</v>
      </c>
      <c r="B78" s="229" t="s">
        <v>65</v>
      </c>
      <c r="C78" s="231"/>
      <c r="D78" s="15">
        <v>0</v>
      </c>
      <c r="E78" s="1"/>
      <c r="F78" s="1"/>
      <c r="G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4.25" customHeight="1" x14ac:dyDescent="0.25">
      <c r="A79" s="3" t="s">
        <v>12</v>
      </c>
      <c r="B79" s="229" t="s">
        <v>945</v>
      </c>
      <c r="C79" s="231"/>
      <c r="D79" s="15">
        <f>(D27+D62+D72)/D15*'Estimativa reposição ausências'!F17/12</f>
        <v>142.79668576812017</v>
      </c>
      <c r="E79" s="1"/>
      <c r="F79" s="1"/>
      <c r="G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4.25" customHeight="1" x14ac:dyDescent="0.25">
      <c r="A80" s="232" t="s">
        <v>24</v>
      </c>
      <c r="B80" s="233"/>
      <c r="C80" s="231"/>
      <c r="D80" s="16">
        <f>SUM(D78:D79)</f>
        <v>142.79668576812017</v>
      </c>
      <c r="E80" s="2"/>
      <c r="F80" s="2"/>
      <c r="G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4.25" customHeight="1" x14ac:dyDescent="0.25">
      <c r="A81" s="1"/>
      <c r="B81" s="1"/>
      <c r="C81" s="1"/>
      <c r="D81" s="17"/>
      <c r="E81" s="1"/>
      <c r="F81" s="1"/>
      <c r="G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4.25" customHeight="1" x14ac:dyDescent="0.25">
      <c r="A82" s="2" t="s">
        <v>66</v>
      </c>
      <c r="B82" s="2"/>
      <c r="C82" s="2"/>
      <c r="D82" s="23"/>
      <c r="E82" s="2"/>
      <c r="F82" s="2"/>
      <c r="G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4.25" customHeight="1" x14ac:dyDescent="0.25">
      <c r="A83" s="5" t="s">
        <v>67</v>
      </c>
      <c r="B83" s="232" t="s">
        <v>68</v>
      </c>
      <c r="C83" s="231"/>
      <c r="D83" s="5" t="s">
        <v>9</v>
      </c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4.25" customHeight="1" x14ac:dyDescent="0.25">
      <c r="A84" s="3" t="s">
        <v>10</v>
      </c>
      <c r="B84" s="229" t="s">
        <v>69</v>
      </c>
      <c r="C84" s="231"/>
      <c r="D84" s="6"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4.25" customHeight="1" x14ac:dyDescent="0.25">
      <c r="A85" s="232" t="s">
        <v>24</v>
      </c>
      <c r="B85" s="233"/>
      <c r="C85" s="231"/>
      <c r="D85" s="9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4.2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4.25" customHeight="1" x14ac:dyDescent="0.25">
      <c r="A87" s="2" t="s">
        <v>70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14.25" customHeight="1" x14ac:dyDescent="0.25">
      <c r="A88" s="5">
        <v>4</v>
      </c>
      <c r="B88" s="232" t="s">
        <v>71</v>
      </c>
      <c r="C88" s="231"/>
      <c r="D88" s="5" t="s">
        <v>9</v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14.25" customHeight="1" x14ac:dyDescent="0.25">
      <c r="A89" s="3" t="s">
        <v>63</v>
      </c>
      <c r="B89" s="229" t="s">
        <v>72</v>
      </c>
      <c r="C89" s="231"/>
      <c r="D89" s="18">
        <f>D79</f>
        <v>142.79668576812017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4.25" customHeight="1" x14ac:dyDescent="0.25">
      <c r="A90" s="3" t="s">
        <v>67</v>
      </c>
      <c r="B90" s="229" t="s">
        <v>73</v>
      </c>
      <c r="C90" s="231"/>
      <c r="D90" s="6">
        <f>D84</f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4.25" customHeight="1" x14ac:dyDescent="0.25">
      <c r="A91" s="232" t="s">
        <v>24</v>
      </c>
      <c r="B91" s="233"/>
      <c r="C91" s="231"/>
      <c r="D91" s="19">
        <f>SUM(D89:D90)</f>
        <v>142.79668576812017</v>
      </c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4.2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4.25" customHeight="1" x14ac:dyDescent="0.25">
      <c r="A93" s="2" t="s">
        <v>74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14.25" customHeight="1" x14ac:dyDescent="0.25">
      <c r="A94" s="5">
        <v>5</v>
      </c>
      <c r="B94" s="232" t="s">
        <v>75</v>
      </c>
      <c r="C94" s="231"/>
      <c r="D94" s="5" t="s">
        <v>9</v>
      </c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4.25" customHeight="1" x14ac:dyDescent="0.25">
      <c r="A95" s="3" t="s">
        <v>10</v>
      </c>
      <c r="B95" s="229" t="s">
        <v>76</v>
      </c>
      <c r="C95" s="231"/>
      <c r="D95" s="6">
        <f>'UNIFORME E EPI'!F13</f>
        <v>94.858333333333334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4.25" customHeight="1" x14ac:dyDescent="0.25">
      <c r="A96" s="3" t="s">
        <v>12</v>
      </c>
      <c r="B96" s="240" t="s">
        <v>122</v>
      </c>
      <c r="C96" s="231"/>
      <c r="D96" s="6">
        <f>FERRAMENTAS!H317</f>
        <v>44.23447988505751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4.25" customHeight="1" x14ac:dyDescent="0.25">
      <c r="A97" s="3" t="s">
        <v>14</v>
      </c>
      <c r="B97" s="229" t="s">
        <v>91</v>
      </c>
      <c r="C97" s="231"/>
      <c r="D97" s="6"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4.25" customHeight="1" x14ac:dyDescent="0.25">
      <c r="A98" s="3" t="s">
        <v>16</v>
      </c>
      <c r="B98" s="229" t="s">
        <v>92</v>
      </c>
      <c r="C98" s="231"/>
      <c r="D98" s="6"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4.25" customHeight="1" x14ac:dyDescent="0.25">
      <c r="A99" s="232" t="s">
        <v>24</v>
      </c>
      <c r="B99" s="233"/>
      <c r="C99" s="231"/>
      <c r="D99" s="19">
        <f>SUM(D95:D98)</f>
        <v>139.09281321839086</v>
      </c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4.25" customHeight="1" x14ac:dyDescent="0.25">
      <c r="A100" s="23"/>
      <c r="B100" s="23"/>
      <c r="C100" s="23"/>
      <c r="D100" s="20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4.25" customHeight="1" x14ac:dyDescent="0.25">
      <c r="A101" s="232" t="s">
        <v>78</v>
      </c>
      <c r="B101" s="233"/>
      <c r="C101" s="231"/>
      <c r="D101" s="9">
        <f>D27+D62+D72+D91+D99</f>
        <v>4220.0897873198446</v>
      </c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4.2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4.25" customHeight="1" x14ac:dyDescent="0.25">
      <c r="A103" s="2" t="s">
        <v>79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4.25" customHeight="1" x14ac:dyDescent="0.25">
      <c r="A104" s="5">
        <v>6</v>
      </c>
      <c r="B104" s="5" t="s">
        <v>80</v>
      </c>
      <c r="C104" s="11" t="s">
        <v>34</v>
      </c>
      <c r="D104" s="5" t="s">
        <v>9</v>
      </c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4.25" customHeight="1" x14ac:dyDescent="0.25">
      <c r="A105" s="3" t="s">
        <v>10</v>
      </c>
      <c r="B105" s="4" t="s">
        <v>81</v>
      </c>
      <c r="C105" s="21">
        <f>'COMPOSIÇÃO BDI'!D5</f>
        <v>6.0699999999999994</v>
      </c>
      <c r="D105" s="22">
        <f>D101*C105%</f>
        <v>256.15945009031458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4.25" customHeight="1" x14ac:dyDescent="0.25">
      <c r="A106" s="3" t="s">
        <v>12</v>
      </c>
      <c r="B106" s="4" t="s">
        <v>82</v>
      </c>
      <c r="C106" s="21">
        <f>'COMPOSIÇÃO BDI'!D9</f>
        <v>7.4</v>
      </c>
      <c r="D106" s="22">
        <f>(D101+D105)*C106%</f>
        <v>331.24244356835186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4.25" customHeight="1" x14ac:dyDescent="0.25">
      <c r="A107" s="3" t="s">
        <v>14</v>
      </c>
      <c r="B107" s="4" t="s">
        <v>83</v>
      </c>
      <c r="C107" s="21">
        <f>SUM(C108:C111)</f>
        <v>10.15</v>
      </c>
      <c r="D107" s="22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4.25" customHeight="1" x14ac:dyDescent="0.25">
      <c r="A108" s="4"/>
      <c r="B108" s="4" t="s">
        <v>84</v>
      </c>
      <c r="C108" s="21">
        <f>'COMPOSIÇÃO BDI'!D14</f>
        <v>2</v>
      </c>
      <c r="D108" s="22">
        <f>(D101+D$105+D$106)/(1-C$107%)*C108%</f>
        <v>107.01150096780214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4.25" customHeight="1" x14ac:dyDescent="0.25">
      <c r="A109" s="4"/>
      <c r="B109" s="37" t="s">
        <v>85</v>
      </c>
      <c r="C109" s="21">
        <f>'COMPOSIÇÃO BDI'!D13</f>
        <v>3</v>
      </c>
      <c r="D109" s="22">
        <f>(D101+D$105+D$106)/(1-C$107%)*C109%</f>
        <v>160.5172514517032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4.25" customHeight="1" x14ac:dyDescent="0.25">
      <c r="A110" s="4"/>
      <c r="B110" s="37" t="s">
        <v>163</v>
      </c>
      <c r="C110" s="21">
        <f>'COMPOSIÇÃO BDI'!D15</f>
        <v>4.5</v>
      </c>
      <c r="D110" s="22">
        <f>(D101+D$105+D$106)/(1-C$107%)*C110%</f>
        <v>240.77587717755478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4.25" customHeight="1" x14ac:dyDescent="0.25">
      <c r="A111" s="4"/>
      <c r="B111" s="4" t="s">
        <v>86</v>
      </c>
      <c r="C111" s="21">
        <f>'COMPOSIÇÃO BDI'!D12</f>
        <v>0.65</v>
      </c>
      <c r="D111" s="22">
        <f>(D101+D$105+D$106)/(1-C$107%)*C111%</f>
        <v>34.778737814535695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4.25" customHeight="1" x14ac:dyDescent="0.25">
      <c r="A112" s="232" t="s">
        <v>24</v>
      </c>
      <c r="B112" s="231"/>
      <c r="C112" s="11"/>
      <c r="D112" s="9">
        <f>SUM(D105:D111)</f>
        <v>1130.4852610702621</v>
      </c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5" ht="14.2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5" ht="14.25" customHeight="1" x14ac:dyDescent="0.25">
      <c r="A114" s="2" t="s">
        <v>87</v>
      </c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5" ht="14.25" customHeight="1" x14ac:dyDescent="0.25">
      <c r="A115" s="11"/>
      <c r="B115" s="232" t="s">
        <v>88</v>
      </c>
      <c r="C115" s="231"/>
      <c r="D115" s="5" t="s">
        <v>9</v>
      </c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5" ht="14.25" customHeight="1" x14ac:dyDescent="0.25">
      <c r="A116" s="3" t="s">
        <v>10</v>
      </c>
      <c r="B116" s="229" t="s">
        <v>7</v>
      </c>
      <c r="C116" s="231"/>
      <c r="D116" s="6">
        <f>D27</f>
        <v>2244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5" ht="14.25" customHeight="1" x14ac:dyDescent="0.25">
      <c r="A117" s="3" t="s">
        <v>12</v>
      </c>
      <c r="B117" s="229" t="s">
        <v>25</v>
      </c>
      <c r="C117" s="231"/>
      <c r="D117" s="6">
        <f>D62</f>
        <v>1528.1134333333334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5" ht="14.25" customHeight="1" x14ac:dyDescent="0.25">
      <c r="A118" s="3" t="s">
        <v>14</v>
      </c>
      <c r="B118" s="229" t="s">
        <v>53</v>
      </c>
      <c r="C118" s="231"/>
      <c r="D118" s="6">
        <f>D72</f>
        <v>166.08685500000001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5" ht="14.25" customHeight="1" x14ac:dyDescent="0.25">
      <c r="A119" s="3" t="s">
        <v>16</v>
      </c>
      <c r="B119" s="229" t="s">
        <v>61</v>
      </c>
      <c r="C119" s="231"/>
      <c r="D119" s="6">
        <f>D91</f>
        <v>142.79668576812017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5" ht="14.25" customHeight="1" x14ac:dyDescent="0.25">
      <c r="A120" s="3" t="s">
        <v>18</v>
      </c>
      <c r="B120" s="229" t="s">
        <v>74</v>
      </c>
      <c r="C120" s="231"/>
      <c r="D120" s="6">
        <f>D99</f>
        <v>139.09281321839086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4.25" customHeight="1" x14ac:dyDescent="0.25">
      <c r="A121" s="232" t="s">
        <v>89</v>
      </c>
      <c r="B121" s="233"/>
      <c r="C121" s="231"/>
      <c r="D121" s="9">
        <f>SUM(D116:D120)</f>
        <v>4220.0897873198446</v>
      </c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4.25" customHeight="1" x14ac:dyDescent="0.25">
      <c r="A122" s="3" t="s">
        <v>20</v>
      </c>
      <c r="B122" s="229" t="s">
        <v>79</v>
      </c>
      <c r="C122" s="231"/>
      <c r="D122" s="6">
        <f>D112</f>
        <v>1130.4852610702621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4.25" customHeight="1" x14ac:dyDescent="0.25">
      <c r="A123" s="232" t="s">
        <v>90</v>
      </c>
      <c r="B123" s="233"/>
      <c r="C123" s="231"/>
      <c r="D123" s="9">
        <f>D121+D122</f>
        <v>5350.5750483901065</v>
      </c>
      <c r="E123" s="14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4.2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4.2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4.2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4.2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4.2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4.2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4.2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4.2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4.2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4.2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4.2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4.2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4.2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4.2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4.2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4.2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4.2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4.2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4.2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4.2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4.2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4.2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4.2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4.2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4.2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4.2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4.2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4.2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4.2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4.2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4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4.2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4.2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4.2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4.2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4.2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4.2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4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4.2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4.2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4.2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4.2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4.2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4.2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4.2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4.2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4.2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4.2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4.2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4.2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4.2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4.2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4.2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4.2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4.2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4.2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4.2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4.2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4.2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4.2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4.2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4.2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4.2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4.2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4.2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4.2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4.2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4.2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4.2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4.2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4.2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4.2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4.2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4.2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4.2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4.2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4.2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4.2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4.2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4.2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4.2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4.2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4.2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4.2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4.2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4.2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4.2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4.2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4.2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4.2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4.2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4.2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4.2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4.2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4.2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4.2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4.2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4.2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4.2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4.2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4.2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4.2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4.2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4.2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4.2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4.2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4.2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4.2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4.2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4.2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4.2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4.2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4.2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4.2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4.2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4.2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4.2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4.2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4.2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4.2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4.2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4.2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4.2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4.2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4.2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4.2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4.2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4.2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4.2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4.2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4.2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4.2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4.2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4.2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4.2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4.2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4.2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4.2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4.2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4.2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4.2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4.2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4.2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4.2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4.2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4.2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4.2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4.2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4.2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4.2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4.2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4.2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4.2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4.2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4.2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4.2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4.2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4.2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4.2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4.2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4.2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4.2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4.2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4.2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4.2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4.2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4.2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4.2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4.2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4.2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4.2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4.2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4.2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4.2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4.2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4.2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4.2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4.2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4.2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4.2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4.2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4.2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4.2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4.2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4.2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4.2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4.2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4.2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4.2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4.2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4.2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5.75" customHeight="1" x14ac:dyDescent="0.2"/>
    <row r="324" spans="1:25" ht="15.75" customHeight="1" x14ac:dyDescent="0.2"/>
    <row r="325" spans="1:25" ht="15.75" customHeight="1" x14ac:dyDescent="0.2"/>
    <row r="326" spans="1:25" ht="15.75" customHeight="1" x14ac:dyDescent="0.2"/>
    <row r="327" spans="1:25" ht="15.75" customHeight="1" x14ac:dyDescent="0.2"/>
    <row r="328" spans="1:25" ht="15.75" customHeight="1" x14ac:dyDescent="0.2"/>
    <row r="329" spans="1:25" ht="15.75" customHeight="1" x14ac:dyDescent="0.2"/>
    <row r="330" spans="1:25" ht="15.75" customHeight="1" x14ac:dyDescent="0.2"/>
    <row r="331" spans="1:25" ht="15.75" customHeight="1" x14ac:dyDescent="0.2"/>
    <row r="332" spans="1:25" ht="15.75" customHeight="1" x14ac:dyDescent="0.2"/>
    <row r="333" spans="1:25" ht="15.75" customHeight="1" x14ac:dyDescent="0.2"/>
    <row r="334" spans="1:25" ht="15.75" customHeight="1" x14ac:dyDescent="0.2"/>
    <row r="335" spans="1:25" ht="15.75" customHeight="1" x14ac:dyDescent="0.2"/>
    <row r="336" spans="1:25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71">
    <mergeCell ref="B119:C119"/>
    <mergeCell ref="B120:C120"/>
    <mergeCell ref="A121:C121"/>
    <mergeCell ref="B122:C122"/>
    <mergeCell ref="A123:C123"/>
    <mergeCell ref="B118:C118"/>
    <mergeCell ref="B94:C94"/>
    <mergeCell ref="B95:C95"/>
    <mergeCell ref="B96:C96"/>
    <mergeCell ref="B97:C97"/>
    <mergeCell ref="B98:C98"/>
    <mergeCell ref="A99:C99"/>
    <mergeCell ref="A101:C101"/>
    <mergeCell ref="A112:B112"/>
    <mergeCell ref="B115:C115"/>
    <mergeCell ref="B116:C116"/>
    <mergeCell ref="B117:C117"/>
    <mergeCell ref="B78:C78"/>
    <mergeCell ref="A91:C91"/>
    <mergeCell ref="B79:C79"/>
    <mergeCell ref="A80:C80"/>
    <mergeCell ref="B83:C83"/>
    <mergeCell ref="B84:C84"/>
    <mergeCell ref="A85:C85"/>
    <mergeCell ref="B88:C88"/>
    <mergeCell ref="B89:C89"/>
    <mergeCell ref="B90:C90"/>
    <mergeCell ref="A72:C72"/>
    <mergeCell ref="B77:C77"/>
    <mergeCell ref="B67:C67"/>
    <mergeCell ref="B68:C68"/>
    <mergeCell ref="B70:C70"/>
    <mergeCell ref="B71:C71"/>
    <mergeCell ref="B59:C59"/>
    <mergeCell ref="B60:C60"/>
    <mergeCell ref="B61:C61"/>
    <mergeCell ref="A62:C62"/>
    <mergeCell ref="B65:C65"/>
    <mergeCell ref="B58:C58"/>
    <mergeCell ref="B32:C32"/>
    <mergeCell ref="B33:C33"/>
    <mergeCell ref="B34:C34"/>
    <mergeCell ref="A35:C35"/>
    <mergeCell ref="A47:B47"/>
    <mergeCell ref="B50:C50"/>
    <mergeCell ref="B51:C51"/>
    <mergeCell ref="B52:C52"/>
    <mergeCell ref="B53:C53"/>
    <mergeCell ref="B54:C54"/>
    <mergeCell ref="A55:C55"/>
    <mergeCell ref="A27:C27"/>
    <mergeCell ref="B10:C10"/>
    <mergeCell ref="B11:C11"/>
    <mergeCell ref="B12:C12"/>
    <mergeCell ref="B19:C19"/>
    <mergeCell ref="B20:C20"/>
    <mergeCell ref="B21:C21"/>
    <mergeCell ref="B23:C23"/>
    <mergeCell ref="B24:C24"/>
    <mergeCell ref="B25:C25"/>
    <mergeCell ref="B26:C26"/>
    <mergeCell ref="B13:C13"/>
    <mergeCell ref="B14:C14"/>
    <mergeCell ref="B15:C15"/>
    <mergeCell ref="B16:C16"/>
    <mergeCell ref="B9:C9"/>
    <mergeCell ref="A1:D1"/>
    <mergeCell ref="A5:D5"/>
    <mergeCell ref="B6:C6"/>
    <mergeCell ref="B7:C7"/>
    <mergeCell ref="B8:C8"/>
  </mergeCells>
  <pageMargins left="0.511811024" right="0.511811024" top="0.78740157499999996" bottom="0.78740157499999996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2</vt:i4>
      </vt:variant>
    </vt:vector>
  </HeadingPairs>
  <TitlesOfParts>
    <vt:vector size="19" baseType="lpstr">
      <vt:lpstr>ENGENHEIROS</vt:lpstr>
      <vt:lpstr>ARQUITETO</vt:lpstr>
      <vt:lpstr>PROJETISTA</vt:lpstr>
      <vt:lpstr>ENCARREGADO GERAL</vt:lpstr>
      <vt:lpstr>ENCARREGADO ELÉTRICA</vt:lpstr>
      <vt:lpstr>ELETRICISTA</vt:lpstr>
      <vt:lpstr>TÉCNICOS</vt:lpstr>
      <vt:lpstr>TÉCNICO ELETROTÉCNICA E ELETROM</vt:lpstr>
      <vt:lpstr>BOMBEIRO HIDRÁULICO</vt:lpstr>
      <vt:lpstr>MAR,SER, PINT, VID-CHAV e PED</vt:lpstr>
      <vt:lpstr>AJUDANTE-SERVENTE</vt:lpstr>
      <vt:lpstr>PREVISÃO DE MATERIAIS</vt:lpstr>
      <vt:lpstr>FERRAMENTAS</vt:lpstr>
      <vt:lpstr>UNIFORME E EPI</vt:lpstr>
      <vt:lpstr>RESUMO</vt:lpstr>
      <vt:lpstr>COMPOSIÇÃO BDI</vt:lpstr>
      <vt:lpstr>Estimativa reposição ausências</vt:lpstr>
      <vt:lpstr>FERRAMENTAS!Area_de_impressao</vt:lpstr>
      <vt:lpstr>'UNIFORME E EPI'!Area_de_impressao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Eslony Bispo dos Santos</dc:creator>
  <cp:lastModifiedBy>"11891"</cp:lastModifiedBy>
  <dcterms:created xsi:type="dcterms:W3CDTF">2021-07-12T18:33:41Z</dcterms:created>
  <dcterms:modified xsi:type="dcterms:W3CDTF">2021-07-12T18:33:42Z</dcterms:modified>
</cp:coreProperties>
</file>